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k8\Desktop\Water Uptake\"/>
    </mc:Choice>
  </mc:AlternateContent>
  <bookViews>
    <workbookView xWindow="0" yWindow="0" windowWidth="25200" windowHeight="11985"/>
  </bookViews>
  <sheets>
    <sheet name="All samples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B8" i="2"/>
  <c r="X102" i="2" l="1"/>
  <c r="X73" i="2" l="1"/>
  <c r="D9" i="2" l="1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B10" i="2"/>
  <c r="W75" i="2" l="1"/>
  <c r="X75" i="2"/>
  <c r="X74" i="2"/>
  <c r="AB60" i="2" l="1"/>
  <c r="AA60" i="2" s="1"/>
  <c r="AA59" i="2"/>
  <c r="X67" i="2"/>
  <c r="X66" i="2"/>
  <c r="X65" i="2"/>
  <c r="X61" i="2"/>
  <c r="W74" i="2" s="1"/>
  <c r="X60" i="2"/>
  <c r="X59" i="2"/>
  <c r="X57" i="2"/>
  <c r="X56" i="2"/>
  <c r="X55" i="2"/>
  <c r="W73" i="2" s="1"/>
  <c r="W77" i="2" s="1"/>
  <c r="X54" i="2"/>
  <c r="X53" i="2"/>
  <c r="Z60" i="2" l="1"/>
  <c r="AB61" i="2"/>
  <c r="AA61" i="2" s="1"/>
  <c r="Z59" i="2"/>
  <c r="AD42" i="2"/>
  <c r="AD43" i="2" s="1"/>
  <c r="Z61" i="2" l="1"/>
  <c r="AB62" i="2"/>
  <c r="AA62" i="2" s="1"/>
  <c r="AD21" i="2"/>
  <c r="AD22" i="2" s="1"/>
  <c r="AD23" i="2" s="1"/>
  <c r="AB63" i="2" l="1"/>
  <c r="AB64" i="2" s="1"/>
  <c r="Z62" i="2"/>
  <c r="Z63" i="2"/>
  <c r="AF41" i="2"/>
  <c r="AF42" i="2" s="1"/>
  <c r="AF43" i="2" s="1"/>
  <c r="AE41" i="2"/>
  <c r="AE42" i="2" s="1"/>
  <c r="AE43" i="2" s="1"/>
  <c r="BA38" i="2"/>
  <c r="BA41" i="2" s="1"/>
  <c r="BA42" i="2" s="1"/>
  <c r="BA43" i="2" s="1"/>
  <c r="BA40" i="2"/>
  <c r="BE13" i="2"/>
  <c r="BE15" i="2"/>
  <c r="BE16" i="2"/>
  <c r="BE17" i="2"/>
  <c r="BE18" i="2"/>
  <c r="BE2" i="2"/>
  <c r="BE10" i="2" s="1"/>
  <c r="BE21" i="2" s="1"/>
  <c r="BE22" i="2" s="1"/>
  <c r="BE23" i="2" s="1"/>
  <c r="BE4" i="2"/>
  <c r="BE5" i="2"/>
  <c r="BE6" i="2"/>
  <c r="BE7" i="2"/>
  <c r="AA63" i="2" l="1"/>
  <c r="BE9" i="2"/>
  <c r="BE19" i="2"/>
  <c r="BE8" i="2"/>
  <c r="AB65" i="2"/>
  <c r="AA64" i="2"/>
  <c r="Z64" i="2"/>
  <c r="BE20" i="2"/>
  <c r="AY38" i="2"/>
  <c r="AY41" i="2" s="1"/>
  <c r="AY42" i="2" s="1"/>
  <c r="AY43" i="2" s="1"/>
  <c r="AZ38" i="2"/>
  <c r="AZ41" i="2" s="1"/>
  <c r="AZ42" i="2" s="1"/>
  <c r="AZ43" i="2" s="1"/>
  <c r="AY40" i="2"/>
  <c r="AZ40" i="2"/>
  <c r="BC13" i="2"/>
  <c r="BD13" i="2"/>
  <c r="BC15" i="2"/>
  <c r="BD15" i="2"/>
  <c r="BC16" i="2"/>
  <c r="BD16" i="2"/>
  <c r="BC17" i="2"/>
  <c r="BD17" i="2"/>
  <c r="BC18" i="2"/>
  <c r="BD18" i="2"/>
  <c r="BC2" i="2"/>
  <c r="BC10" i="2" s="1"/>
  <c r="BC21" i="2" s="1"/>
  <c r="BC22" i="2" s="1"/>
  <c r="BC23" i="2" s="1"/>
  <c r="BD2" i="2"/>
  <c r="BD10" i="2" s="1"/>
  <c r="BD21" i="2" s="1"/>
  <c r="BD22" i="2" s="1"/>
  <c r="BD23" i="2" s="1"/>
  <c r="BC4" i="2"/>
  <c r="BD4" i="2"/>
  <c r="BC5" i="2"/>
  <c r="BD5" i="2"/>
  <c r="BC6" i="2"/>
  <c r="BD6" i="2"/>
  <c r="BC7" i="2"/>
  <c r="BD7" i="2"/>
  <c r="BD20" i="2" l="1"/>
  <c r="AB66" i="2"/>
  <c r="AA65" i="2"/>
  <c r="Z65" i="2"/>
  <c r="BC9" i="2"/>
  <c r="BC8" i="2"/>
  <c r="BD8" i="2"/>
  <c r="BC20" i="2"/>
  <c r="BD9" i="2"/>
  <c r="BD19" i="2"/>
  <c r="BC19" i="2"/>
  <c r="AX38" i="2"/>
  <c r="AX41" i="2" s="1"/>
  <c r="AX42" i="2" s="1"/>
  <c r="AX43" i="2" s="1"/>
  <c r="AX40" i="2"/>
  <c r="AW38" i="2"/>
  <c r="AW41" i="2" s="1"/>
  <c r="AW42" i="2" s="1"/>
  <c r="AW43" i="2" s="1"/>
  <c r="AW40" i="2"/>
  <c r="BB13" i="2"/>
  <c r="BB15" i="2"/>
  <c r="BB16" i="2"/>
  <c r="BB17" i="2"/>
  <c r="BB18" i="2"/>
  <c r="BB2" i="2"/>
  <c r="BB10" i="2" s="1"/>
  <c r="BB21" i="2" s="1"/>
  <c r="BB22" i="2" s="1"/>
  <c r="BB23" i="2" s="1"/>
  <c r="BB4" i="2"/>
  <c r="BB5" i="2"/>
  <c r="BB6" i="2"/>
  <c r="BB7" i="2"/>
  <c r="BB9" i="2" l="1"/>
  <c r="AB67" i="2"/>
  <c r="AA66" i="2"/>
  <c r="Z66" i="2"/>
  <c r="BB20" i="2"/>
  <c r="BB8" i="2"/>
  <c r="BB19" i="2"/>
  <c r="BA13" i="2"/>
  <c r="BA15" i="2"/>
  <c r="BA16" i="2"/>
  <c r="BA17" i="2"/>
  <c r="BA18" i="2"/>
  <c r="BA2" i="2"/>
  <c r="BA10" i="2" s="1"/>
  <c r="BA21" i="2" s="1"/>
  <c r="BA22" i="2" s="1"/>
  <c r="BA23" i="2" s="1"/>
  <c r="BA4" i="2"/>
  <c r="BA5" i="2"/>
  <c r="BA6" i="2"/>
  <c r="BA7" i="2"/>
  <c r="AB68" i="2" l="1"/>
  <c r="AA67" i="2"/>
  <c r="Z67" i="2"/>
  <c r="BA8" i="2"/>
  <c r="BA9" i="2"/>
  <c r="BA19" i="2"/>
  <c r="BA20" i="2"/>
  <c r="AV38" i="2"/>
  <c r="AV41" i="2" s="1"/>
  <c r="AV42" i="2" s="1"/>
  <c r="AV43" i="2" s="1"/>
  <c r="AV40" i="2"/>
  <c r="AZ13" i="2"/>
  <c r="AZ15" i="2"/>
  <c r="AZ16" i="2"/>
  <c r="AZ17" i="2"/>
  <c r="AZ18" i="2"/>
  <c r="AZ2" i="2"/>
  <c r="AZ10" i="2" s="1"/>
  <c r="AZ21" i="2" s="1"/>
  <c r="AZ22" i="2" s="1"/>
  <c r="AZ23" i="2" s="1"/>
  <c r="AZ4" i="2"/>
  <c r="AZ5" i="2"/>
  <c r="AZ6" i="2"/>
  <c r="AZ7" i="2"/>
  <c r="AB69" i="2" l="1"/>
  <c r="AA68" i="2"/>
  <c r="Z68" i="2"/>
  <c r="AZ8" i="2"/>
  <c r="AZ20" i="2"/>
  <c r="AZ19" i="2"/>
  <c r="AZ9" i="2"/>
  <c r="AU38" i="2"/>
  <c r="AU41" i="2" s="1"/>
  <c r="AU42" i="2" s="1"/>
  <c r="AU43" i="2" s="1"/>
  <c r="AU40" i="2"/>
  <c r="AY13" i="2"/>
  <c r="AY15" i="2"/>
  <c r="AY16" i="2"/>
  <c r="AY17" i="2"/>
  <c r="AY18" i="2"/>
  <c r="AY2" i="2"/>
  <c r="AY10" i="2" s="1"/>
  <c r="AY21" i="2" s="1"/>
  <c r="AY22" i="2" s="1"/>
  <c r="AY23" i="2" s="1"/>
  <c r="AY4" i="2"/>
  <c r="AY5" i="2"/>
  <c r="AY6" i="2"/>
  <c r="AY7" i="2"/>
  <c r="AB70" i="2" l="1"/>
  <c r="AA69" i="2"/>
  <c r="Z69" i="2"/>
  <c r="AY9" i="2"/>
  <c r="AY20" i="2"/>
  <c r="AY8" i="2"/>
  <c r="AY19" i="2"/>
  <c r="AW13" i="2"/>
  <c r="AX13" i="2"/>
  <c r="AW15" i="2"/>
  <c r="AX15" i="2"/>
  <c r="AW16" i="2"/>
  <c r="AX16" i="2"/>
  <c r="AW17" i="2"/>
  <c r="AX17" i="2"/>
  <c r="AW18" i="2"/>
  <c r="AX18" i="2"/>
  <c r="AW2" i="2"/>
  <c r="AW10" i="2" s="1"/>
  <c r="AW21" i="2" s="1"/>
  <c r="AW22" i="2" s="1"/>
  <c r="AW23" i="2" s="1"/>
  <c r="AX2" i="2"/>
  <c r="AX10" i="2" s="1"/>
  <c r="AX21" i="2" s="1"/>
  <c r="AX22" i="2" s="1"/>
  <c r="AX23" i="2" s="1"/>
  <c r="AW4" i="2"/>
  <c r="AX4" i="2"/>
  <c r="AW5" i="2"/>
  <c r="AX5" i="2"/>
  <c r="AW6" i="2"/>
  <c r="AX6" i="2"/>
  <c r="AW7" i="2"/>
  <c r="AX7" i="2"/>
  <c r="AX20" i="2" l="1"/>
  <c r="AW19" i="2"/>
  <c r="AB71" i="2"/>
  <c r="AA70" i="2"/>
  <c r="Z70" i="2"/>
  <c r="AW8" i="2"/>
  <c r="AW9" i="2"/>
  <c r="AX9" i="2"/>
  <c r="AX19" i="2"/>
  <c r="AW20" i="2"/>
  <c r="AX8" i="2"/>
  <c r="AB72" i="2" l="1"/>
  <c r="AA71" i="2"/>
  <c r="Z71" i="2"/>
  <c r="AV13" i="2"/>
  <c r="AV15" i="2"/>
  <c r="AV16" i="2"/>
  <c r="AV17" i="2"/>
  <c r="AV18" i="2"/>
  <c r="AV2" i="2"/>
  <c r="AV10" i="2" s="1"/>
  <c r="AV21" i="2" s="1"/>
  <c r="AV22" i="2" s="1"/>
  <c r="AV23" i="2" s="1"/>
  <c r="AV4" i="2"/>
  <c r="AV5" i="2"/>
  <c r="AV6" i="2"/>
  <c r="AV7" i="2"/>
  <c r="AB73" i="2" l="1"/>
  <c r="AA72" i="2"/>
  <c r="Z72" i="2"/>
  <c r="AV20" i="2"/>
  <c r="AV19" i="2"/>
  <c r="AV8" i="2"/>
  <c r="AV9" i="2"/>
  <c r="AU13" i="2"/>
  <c r="AU15" i="2"/>
  <c r="AU16" i="2"/>
  <c r="AU17" i="2"/>
  <c r="AU18" i="2"/>
  <c r="AU2" i="2"/>
  <c r="AU10" i="2" s="1"/>
  <c r="AU21" i="2" s="1"/>
  <c r="AU22" i="2" s="1"/>
  <c r="AU23" i="2" s="1"/>
  <c r="AU4" i="2"/>
  <c r="AU5" i="2"/>
  <c r="AU6" i="2"/>
  <c r="AU7" i="2"/>
  <c r="AB74" i="2" l="1"/>
  <c r="AA73" i="2"/>
  <c r="Z73" i="2"/>
  <c r="AU20" i="2"/>
  <c r="AU8" i="2"/>
  <c r="AU9" i="2"/>
  <c r="AU19" i="2"/>
  <c r="AT38" i="2"/>
  <c r="AT41" i="2" s="1"/>
  <c r="AT42" i="2" s="1"/>
  <c r="AT43" i="2" s="1"/>
  <c r="AT40" i="2"/>
  <c r="AT13" i="2"/>
  <c r="AT15" i="2"/>
  <c r="AT16" i="2"/>
  <c r="AT17" i="2"/>
  <c r="AT18" i="2"/>
  <c r="AT2" i="2"/>
  <c r="AT10" i="2" s="1"/>
  <c r="AT21" i="2" s="1"/>
  <c r="AT22" i="2" s="1"/>
  <c r="AT23" i="2" s="1"/>
  <c r="AT4" i="2"/>
  <c r="AT5" i="2"/>
  <c r="AT6" i="2"/>
  <c r="AT7" i="2"/>
  <c r="AB75" i="2" l="1"/>
  <c r="Z74" i="2"/>
  <c r="AA74" i="2"/>
  <c r="AT8" i="2"/>
  <c r="AT9" i="2"/>
  <c r="AT19" i="2"/>
  <c r="AT20" i="2"/>
  <c r="AR38" i="2"/>
  <c r="AR41" i="2" s="1"/>
  <c r="AR42" i="2" s="1"/>
  <c r="AR43" i="2" s="1"/>
  <c r="AS38" i="2"/>
  <c r="AS41" i="2" s="1"/>
  <c r="AS42" i="2" s="1"/>
  <c r="AS43" i="2" s="1"/>
  <c r="AR40" i="2"/>
  <c r="AS40" i="2"/>
  <c r="AR13" i="2"/>
  <c r="AS13" i="2"/>
  <c r="AR15" i="2"/>
  <c r="AS15" i="2"/>
  <c r="AR16" i="2"/>
  <c r="AS16" i="2"/>
  <c r="AR17" i="2"/>
  <c r="AS17" i="2"/>
  <c r="AR18" i="2"/>
  <c r="AS18" i="2"/>
  <c r="AR2" i="2"/>
  <c r="AR10" i="2" s="1"/>
  <c r="AR21" i="2" s="1"/>
  <c r="AR22" i="2" s="1"/>
  <c r="AR23" i="2" s="1"/>
  <c r="AS2" i="2"/>
  <c r="AS10" i="2" s="1"/>
  <c r="AS21" i="2" s="1"/>
  <c r="AS22" i="2" s="1"/>
  <c r="AS23" i="2" s="1"/>
  <c r="AR4" i="2"/>
  <c r="AS4" i="2"/>
  <c r="AR5" i="2"/>
  <c r="AS5" i="2"/>
  <c r="AR6" i="2"/>
  <c r="AS6" i="2"/>
  <c r="AR7" i="2"/>
  <c r="AS7" i="2"/>
  <c r="AB76" i="2" l="1"/>
  <c r="AA75" i="2"/>
  <c r="Z75" i="2"/>
  <c r="AS19" i="2"/>
  <c r="AR19" i="2"/>
  <c r="AR9" i="2"/>
  <c r="AR20" i="2"/>
  <c r="AS20" i="2"/>
  <c r="AS9" i="2"/>
  <c r="AR8" i="2"/>
  <c r="AS8" i="2"/>
  <c r="AP38" i="2"/>
  <c r="AP41" i="2" s="1"/>
  <c r="AP42" i="2" s="1"/>
  <c r="AP43" i="2" s="1"/>
  <c r="AQ38" i="2"/>
  <c r="AQ41" i="2" s="1"/>
  <c r="AQ42" i="2" s="1"/>
  <c r="AQ43" i="2" s="1"/>
  <c r="AP40" i="2"/>
  <c r="AQ40" i="2"/>
  <c r="AP13" i="2"/>
  <c r="AQ13" i="2"/>
  <c r="AP15" i="2"/>
  <c r="AQ15" i="2"/>
  <c r="AP16" i="2"/>
  <c r="AQ16" i="2"/>
  <c r="AP17" i="2"/>
  <c r="AQ17" i="2"/>
  <c r="AP18" i="2"/>
  <c r="AQ18" i="2"/>
  <c r="AP2" i="2"/>
  <c r="AP10" i="2" s="1"/>
  <c r="AP21" i="2" s="1"/>
  <c r="AP22" i="2" s="1"/>
  <c r="AP23" i="2" s="1"/>
  <c r="AQ2" i="2"/>
  <c r="AQ10" i="2" s="1"/>
  <c r="AQ21" i="2" s="1"/>
  <c r="AQ22" i="2" s="1"/>
  <c r="AQ23" i="2" s="1"/>
  <c r="AP4" i="2"/>
  <c r="AQ4" i="2"/>
  <c r="AP5" i="2"/>
  <c r="AQ5" i="2"/>
  <c r="AP6" i="2"/>
  <c r="AQ6" i="2"/>
  <c r="AP7" i="2"/>
  <c r="AQ7" i="2"/>
  <c r="AB77" i="2" l="1"/>
  <c r="AA76" i="2"/>
  <c r="Z76" i="2"/>
  <c r="AQ19" i="2"/>
  <c r="AP19" i="2"/>
  <c r="AQ9" i="2"/>
  <c r="AP8" i="2"/>
  <c r="AP20" i="2"/>
  <c r="AQ20" i="2"/>
  <c r="AP9" i="2"/>
  <c r="AQ8" i="2"/>
  <c r="AO38" i="2"/>
  <c r="AO41" i="2" s="1"/>
  <c r="AO42" i="2" s="1"/>
  <c r="AO43" i="2" s="1"/>
  <c r="AO40" i="2"/>
  <c r="AO13" i="2"/>
  <c r="AO15" i="2"/>
  <c r="AO16" i="2"/>
  <c r="AO17" i="2"/>
  <c r="AO18" i="2"/>
  <c r="AO2" i="2"/>
  <c r="AO10" i="2" s="1"/>
  <c r="AO21" i="2" s="1"/>
  <c r="AO22" i="2" s="1"/>
  <c r="AO23" i="2" s="1"/>
  <c r="AO4" i="2"/>
  <c r="AO5" i="2"/>
  <c r="AO6" i="2"/>
  <c r="AO7" i="2"/>
  <c r="AB78" i="2" l="1"/>
  <c r="AA77" i="2"/>
  <c r="Z77" i="2"/>
  <c r="AO8" i="2"/>
  <c r="AO20" i="2"/>
  <c r="AO9" i="2"/>
  <c r="AO19" i="2"/>
  <c r="AN38" i="2"/>
  <c r="AN41" i="2" s="1"/>
  <c r="AN42" i="2" s="1"/>
  <c r="AN43" i="2" s="1"/>
  <c r="AN40" i="2"/>
  <c r="AN13" i="2"/>
  <c r="AN15" i="2"/>
  <c r="AN16" i="2"/>
  <c r="AN17" i="2"/>
  <c r="AN18" i="2"/>
  <c r="AN2" i="2"/>
  <c r="AN10" i="2" s="1"/>
  <c r="AN21" i="2" s="1"/>
  <c r="AN22" i="2" s="1"/>
  <c r="AN23" i="2" s="1"/>
  <c r="AN4" i="2"/>
  <c r="AN5" i="2"/>
  <c r="AN6" i="2"/>
  <c r="AN7" i="2"/>
  <c r="AB79" i="2" l="1"/>
  <c r="AA78" i="2"/>
  <c r="Z78" i="2"/>
  <c r="AN9" i="2"/>
  <c r="AN8" i="2"/>
  <c r="AN19" i="2"/>
  <c r="AN20" i="2"/>
  <c r="AM38" i="2"/>
  <c r="AM41" i="2" s="1"/>
  <c r="AM42" i="2" s="1"/>
  <c r="AM43" i="2" s="1"/>
  <c r="AM40" i="2"/>
  <c r="AM13" i="2"/>
  <c r="AM15" i="2"/>
  <c r="AM16" i="2"/>
  <c r="AM17" i="2"/>
  <c r="AM18" i="2"/>
  <c r="AM2" i="2"/>
  <c r="AM10" i="2" s="1"/>
  <c r="AM21" i="2" s="1"/>
  <c r="AM22" i="2" s="1"/>
  <c r="AM23" i="2" s="1"/>
  <c r="AM4" i="2"/>
  <c r="AM5" i="2"/>
  <c r="AM6" i="2"/>
  <c r="AM7" i="2"/>
  <c r="AB80" i="2" l="1"/>
  <c r="AA79" i="2"/>
  <c r="Z79" i="2"/>
  <c r="AM8" i="2"/>
  <c r="AM19" i="2"/>
  <c r="AM9" i="2"/>
  <c r="AM20" i="2"/>
  <c r="AL38" i="2"/>
  <c r="AL41" i="2" s="1"/>
  <c r="AL42" i="2" s="1"/>
  <c r="AL43" i="2" s="1"/>
  <c r="AL40" i="2"/>
  <c r="AL13" i="2"/>
  <c r="AL15" i="2"/>
  <c r="AL16" i="2"/>
  <c r="AL17" i="2"/>
  <c r="AL18" i="2"/>
  <c r="AL2" i="2"/>
  <c r="AL10" i="2" s="1"/>
  <c r="AL21" i="2" s="1"/>
  <c r="AL22" i="2" s="1"/>
  <c r="AL23" i="2" s="1"/>
  <c r="AL4" i="2"/>
  <c r="AL5" i="2"/>
  <c r="AL6" i="2"/>
  <c r="AL7" i="2"/>
  <c r="AB81" i="2" l="1"/>
  <c r="AA80" i="2"/>
  <c r="Z80" i="2"/>
  <c r="AL8" i="2"/>
  <c r="AL9" i="2"/>
  <c r="AL20" i="2"/>
  <c r="AL19" i="2"/>
  <c r="AK38" i="2"/>
  <c r="AK41" i="2" s="1"/>
  <c r="AK42" i="2" s="1"/>
  <c r="AK43" i="2" s="1"/>
  <c r="AJ38" i="2"/>
  <c r="AJ41" i="2" s="1"/>
  <c r="AJ42" i="2" s="1"/>
  <c r="AJ43" i="2" s="1"/>
  <c r="AI38" i="2"/>
  <c r="AI41" i="2" s="1"/>
  <c r="AI42" i="2" s="1"/>
  <c r="AI43" i="2" s="1"/>
  <c r="AH38" i="2"/>
  <c r="AH41" i="2" s="1"/>
  <c r="AH42" i="2" s="1"/>
  <c r="AH43" i="2" s="1"/>
  <c r="AG38" i="2"/>
  <c r="AG41" i="2" s="1"/>
  <c r="AG42" i="2" s="1"/>
  <c r="AG43" i="2" s="1"/>
  <c r="AK40" i="2"/>
  <c r="AK13" i="2"/>
  <c r="AK15" i="2"/>
  <c r="AK16" i="2"/>
  <c r="AK17" i="2"/>
  <c r="AK18" i="2"/>
  <c r="AK4" i="2"/>
  <c r="AK5" i="2"/>
  <c r="AK6" i="2"/>
  <c r="AK7" i="2"/>
  <c r="AK2" i="2"/>
  <c r="AK10" i="2" s="1"/>
  <c r="AK21" i="2" s="1"/>
  <c r="AK22" i="2" s="1"/>
  <c r="AK23" i="2" s="1"/>
  <c r="AB82" i="2" l="1"/>
  <c r="AA81" i="2"/>
  <c r="Z81" i="2"/>
  <c r="AK8" i="2"/>
  <c r="AK9" i="2"/>
  <c r="AK19" i="2"/>
  <c r="AK20" i="2"/>
  <c r="AH40" i="2"/>
  <c r="AI40" i="2"/>
  <c r="AJ40" i="2"/>
  <c r="AJ15" i="2"/>
  <c r="AJ16" i="2"/>
  <c r="AJ17" i="2"/>
  <c r="AJ18" i="2"/>
  <c r="AJ4" i="2"/>
  <c r="AJ5" i="2"/>
  <c r="AJ6" i="2"/>
  <c r="AJ7" i="2"/>
  <c r="AJ13" i="2"/>
  <c r="AI13" i="2"/>
  <c r="AH13" i="2"/>
  <c r="AG13" i="2"/>
  <c r="AB83" i="2" l="1"/>
  <c r="AA82" i="2"/>
  <c r="Z82" i="2"/>
  <c r="AJ9" i="2"/>
  <c r="AJ19" i="2"/>
  <c r="AJ20" i="2"/>
  <c r="AJ8" i="2"/>
  <c r="AI15" i="2"/>
  <c r="AI16" i="2"/>
  <c r="AI17" i="2"/>
  <c r="AI18" i="2"/>
  <c r="AI4" i="2"/>
  <c r="AI5" i="2"/>
  <c r="AI6" i="2"/>
  <c r="AI7" i="2"/>
  <c r="AH15" i="2"/>
  <c r="AH16" i="2"/>
  <c r="AH17" i="2"/>
  <c r="AH18" i="2"/>
  <c r="AH4" i="2"/>
  <c r="AH5" i="2"/>
  <c r="AH6" i="2"/>
  <c r="AH7" i="2"/>
  <c r="AB84" i="2" l="1"/>
  <c r="AA83" i="2"/>
  <c r="Z83" i="2"/>
  <c r="AI9" i="2"/>
  <c r="AI20" i="2"/>
  <c r="AI8" i="2"/>
  <c r="AI19" i="2"/>
  <c r="AH8" i="2"/>
  <c r="AH9" i="2"/>
  <c r="AG40" i="2"/>
  <c r="AG15" i="2"/>
  <c r="AG16" i="2"/>
  <c r="AG17" i="2"/>
  <c r="AG18" i="2"/>
  <c r="AG4" i="2"/>
  <c r="AG5" i="2"/>
  <c r="AG6" i="2"/>
  <c r="AG7" i="2"/>
  <c r="AF40" i="2"/>
  <c r="AH2" i="2"/>
  <c r="AH10" i="2" s="1"/>
  <c r="AH21" i="2" s="1"/>
  <c r="AH22" i="2" s="1"/>
  <c r="AH23" i="2" s="1"/>
  <c r="AI2" i="2"/>
  <c r="AI10" i="2" s="1"/>
  <c r="AI21" i="2" s="1"/>
  <c r="AI22" i="2" s="1"/>
  <c r="AI23" i="2" s="1"/>
  <c r="AJ2" i="2"/>
  <c r="AJ10" i="2" s="1"/>
  <c r="AJ21" i="2" s="1"/>
  <c r="AJ22" i="2" s="1"/>
  <c r="AJ23" i="2" s="1"/>
  <c r="AG2" i="2"/>
  <c r="AG10" i="2" s="1"/>
  <c r="AG21" i="2" s="1"/>
  <c r="AG22" i="2" s="1"/>
  <c r="AG23" i="2" s="1"/>
  <c r="AF15" i="2"/>
  <c r="AF16" i="2"/>
  <c r="AF17" i="2"/>
  <c r="AF18" i="2"/>
  <c r="AF10" i="2"/>
  <c r="AF21" i="2" s="1"/>
  <c r="AF22" i="2" s="1"/>
  <c r="AF23" i="2" s="1"/>
  <c r="AE10" i="2"/>
  <c r="AE21" i="2" s="1"/>
  <c r="AE22" i="2" s="1"/>
  <c r="AE23" i="2" s="1"/>
  <c r="AF4" i="2"/>
  <c r="AF5" i="2"/>
  <c r="AF6" i="2"/>
  <c r="AF7" i="2"/>
  <c r="AB85" i="2" l="1"/>
  <c r="AA84" i="2"/>
  <c r="Z84" i="2"/>
  <c r="AE40" i="2"/>
  <c r="AD40" i="2"/>
  <c r="AB86" i="2" l="1"/>
  <c r="AA85" i="2"/>
  <c r="Z85" i="2"/>
  <c r="AH19" i="2"/>
  <c r="AH20" i="2"/>
  <c r="AB87" i="2" l="1"/>
  <c r="Z86" i="2"/>
  <c r="AA86" i="2"/>
  <c r="AG20" i="2"/>
  <c r="AG19" i="2"/>
  <c r="AG9" i="2"/>
  <c r="AG8" i="2"/>
  <c r="AE18" i="2"/>
  <c r="AD18" i="2"/>
  <c r="AE17" i="2"/>
  <c r="AD17" i="2"/>
  <c r="AE16" i="2"/>
  <c r="AD16" i="2"/>
  <c r="AE15" i="2"/>
  <c r="AD15" i="2"/>
  <c r="AE7" i="2"/>
  <c r="AD7" i="2"/>
  <c r="AE6" i="2"/>
  <c r="AD6" i="2"/>
  <c r="AE5" i="2"/>
  <c r="AD5" i="2"/>
  <c r="AE4" i="2"/>
  <c r="AD4" i="2"/>
  <c r="AB88" i="2" l="1"/>
  <c r="AA87" i="2"/>
  <c r="Z87" i="2"/>
  <c r="AE8" i="2"/>
  <c r="AF19" i="2"/>
  <c r="AE19" i="2"/>
  <c r="AF20" i="2"/>
  <c r="AE20" i="2"/>
  <c r="AF9" i="2"/>
  <c r="AF8" i="2"/>
  <c r="AE9" i="2"/>
  <c r="AB89" i="2" l="1"/>
  <c r="AA88" i="2"/>
  <c r="Z88" i="2"/>
  <c r="AB90" i="2" l="1"/>
  <c r="AA89" i="2"/>
  <c r="Z89" i="2"/>
  <c r="AB91" i="2" l="1"/>
  <c r="AA90" i="2"/>
  <c r="Z90" i="2"/>
  <c r="AB92" i="2" l="1"/>
  <c r="AA91" i="2"/>
  <c r="Z91" i="2"/>
  <c r="AB93" i="2" l="1"/>
  <c r="AA92" i="2"/>
  <c r="Z92" i="2"/>
  <c r="AB94" i="2" l="1"/>
  <c r="AA93" i="2"/>
  <c r="Z93" i="2"/>
  <c r="AB95" i="2" l="1"/>
  <c r="AA94" i="2"/>
  <c r="Z94" i="2"/>
  <c r="AB96" i="2" l="1"/>
  <c r="AA95" i="2"/>
  <c r="Z95" i="2"/>
  <c r="AB97" i="2" l="1"/>
  <c r="AA96" i="2"/>
  <c r="Z96" i="2"/>
  <c r="AB98" i="2" l="1"/>
  <c r="AA97" i="2"/>
  <c r="Z97" i="2"/>
  <c r="AB99" i="2" l="1"/>
  <c r="Z98" i="2"/>
  <c r="AA98" i="2"/>
  <c r="AB100" i="2" l="1"/>
  <c r="AA99" i="2"/>
  <c r="Z99" i="2"/>
  <c r="AB101" i="2" l="1"/>
  <c r="AA100" i="2"/>
  <c r="Z100" i="2"/>
  <c r="AB102" i="2" l="1"/>
  <c r="AA101" i="2"/>
  <c r="Z101" i="2"/>
  <c r="AB103" i="2" l="1"/>
  <c r="AA102" i="2"/>
  <c r="Z102" i="2"/>
  <c r="AB104" i="2" l="1"/>
  <c r="AA103" i="2"/>
  <c r="Z103" i="2"/>
  <c r="AB105" i="2" l="1"/>
  <c r="AA104" i="2"/>
  <c r="Z104" i="2"/>
  <c r="AA105" i="2" l="1"/>
  <c r="AB106" i="2"/>
  <c r="Z105" i="2"/>
  <c r="AA106" i="2" l="1"/>
  <c r="Z106" i="2"/>
  <c r="AB107" i="2"/>
  <c r="AA107" i="2" l="1"/>
  <c r="AB108" i="2"/>
  <c r="Z107" i="2"/>
  <c r="AB109" i="2" l="1"/>
  <c r="AA108" i="2"/>
  <c r="Z108" i="2"/>
  <c r="AA109" i="2" l="1"/>
  <c r="AB110" i="2"/>
  <c r="Z109" i="2"/>
  <c r="AB111" i="2" l="1"/>
  <c r="Z110" i="2"/>
  <c r="AA110" i="2"/>
  <c r="AA111" i="2" l="1"/>
  <c r="Z111" i="2"/>
  <c r="AB112" i="2"/>
  <c r="AA112" i="2" l="1"/>
  <c r="Z112" i="2"/>
  <c r="AB113" i="2"/>
  <c r="AA113" i="2" l="1"/>
  <c r="Z113" i="2"/>
  <c r="AB114" i="2"/>
  <c r="AA114" i="2" l="1"/>
  <c r="Z114" i="2"/>
  <c r="AB115" i="2"/>
  <c r="AA115" i="2" l="1"/>
  <c r="Z115" i="2"/>
  <c r="AB116" i="2"/>
  <c r="AA116" i="2" l="1"/>
  <c r="Z116" i="2"/>
  <c r="AB117" i="2"/>
  <c r="AA117" i="2" l="1"/>
  <c r="Z117" i="2"/>
  <c r="AB118" i="2"/>
  <c r="AA118" i="2" l="1"/>
  <c r="Z118" i="2"/>
  <c r="AB119" i="2"/>
  <c r="AA119" i="2" l="1"/>
  <c r="Z119" i="2"/>
  <c r="AB120" i="2"/>
  <c r="AA120" i="2" l="1"/>
  <c r="Z120" i="2"/>
  <c r="AB121" i="2"/>
  <c r="AA121" i="2" l="1"/>
  <c r="Z121" i="2"/>
  <c r="AB122" i="2"/>
  <c r="Z122" i="2" l="1"/>
  <c r="AA122" i="2"/>
  <c r="AB123" i="2"/>
  <c r="AA123" i="2" l="1"/>
  <c r="Z123" i="2"/>
  <c r="AB124" i="2"/>
  <c r="AA124" i="2" l="1"/>
  <c r="Z124" i="2"/>
  <c r="AB125" i="2"/>
  <c r="AA125" i="2" l="1"/>
  <c r="Z125" i="2"/>
</calcChain>
</file>

<file path=xl/sharedStrings.xml><?xml version="1.0" encoding="utf-8"?>
<sst xmlns="http://schemas.openxmlformats.org/spreadsheetml/2006/main" count="289" uniqueCount="100">
  <si>
    <r>
      <t>Al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Flexure samples (mg)</t>
    </r>
  </si>
  <si>
    <t>Al2O3 Flexure samples (% weight gain)</t>
  </si>
  <si>
    <t>Sample Name</t>
  </si>
  <si>
    <t>T0</t>
  </si>
  <si>
    <t>T1</t>
  </si>
  <si>
    <t>T2</t>
  </si>
  <si>
    <t>S1</t>
  </si>
  <si>
    <t>S2</t>
  </si>
  <si>
    <t>S3</t>
  </si>
  <si>
    <t>S4</t>
  </si>
  <si>
    <t>S5</t>
  </si>
  <si>
    <t>S6</t>
  </si>
  <si>
    <r>
      <t>CNT-Al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Flexure samples (mg)</t>
    </r>
  </si>
  <si>
    <t>CNT-Al2O3 Flexure samples (% weight gain)</t>
  </si>
  <si>
    <t>T3</t>
  </si>
  <si>
    <t>T4</t>
  </si>
  <si>
    <t>T5</t>
  </si>
  <si>
    <t>T6</t>
  </si>
  <si>
    <t>3/23/2016 12:00PM</t>
  </si>
  <si>
    <t>S7</t>
  </si>
  <si>
    <t>S8</t>
  </si>
  <si>
    <t>S9</t>
  </si>
  <si>
    <t>S10</t>
  </si>
  <si>
    <t>3/23/2016 3:00PM</t>
  </si>
  <si>
    <t>RTM 6 (bulk) (mg)</t>
  </si>
  <si>
    <t>RTM 6 (small) (mg)</t>
  </si>
  <si>
    <t>RTM 6 (bulk) (% weight gain)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</si>
  <si>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</si>
  <si>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</si>
  <si>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</si>
  <si>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</si>
  <si>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</si>
  <si>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</si>
  <si>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</si>
  <si>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</si>
  <si>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</si>
  <si>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</si>
  <si>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drying</t>
  </si>
  <si>
    <t>T17</t>
  </si>
  <si>
    <t>T18</t>
  </si>
  <si>
    <t>Drying</t>
  </si>
  <si>
    <t>T19</t>
  </si>
  <si>
    <t>T20</t>
  </si>
  <si>
    <t>T21</t>
  </si>
  <si>
    <t>T22</t>
  </si>
  <si>
    <t>T23</t>
  </si>
  <si>
    <t>days</t>
  </si>
  <si>
    <t>wt%</t>
  </si>
  <si>
    <t>Days</t>
  </si>
  <si>
    <t>wt% cnt</t>
  </si>
  <si>
    <t>wt% std cnt</t>
  </si>
  <si>
    <t>wt% al2o3</t>
  </si>
  <si>
    <t>wt% al2o3 std</t>
  </si>
  <si>
    <t xml:space="preserve">days </t>
  </si>
  <si>
    <t>hours</t>
  </si>
  <si>
    <t>sqrt time/h</t>
  </si>
  <si>
    <t>al</t>
  </si>
  <si>
    <t>time</t>
  </si>
  <si>
    <t>cnt</t>
  </si>
  <si>
    <t>Combined data from all of the hyrgothermal</t>
  </si>
  <si>
    <t>RTM6</t>
  </si>
  <si>
    <t xml:space="preserve">a </t>
  </si>
  <si>
    <t xml:space="preserve">  </t>
  </si>
  <si>
    <t xml:space="preserve">b </t>
  </si>
  <si>
    <t xml:space="preserve">d </t>
  </si>
  <si>
    <t xml:space="preserve">h </t>
  </si>
  <si>
    <t xml:space="preserve">w </t>
  </si>
  <si>
    <t>Alumina</t>
  </si>
  <si>
    <t>Hygrothermal</t>
  </si>
  <si>
    <t>CNT</t>
  </si>
  <si>
    <t>h</t>
  </si>
  <si>
    <t xml:space="preserve"> ± 0.000622</t>
  </si>
  <si>
    <t xml:space="preserve"> ± 0.000164</t>
  </si>
  <si>
    <t>± 0.00325</t>
  </si>
  <si>
    <t xml:space="preserve"> ± 0.000413</t>
  </si>
  <si>
    <t>± 0.000333</t>
  </si>
  <si>
    <t>± 0.00268</t>
  </si>
  <si>
    <t xml:space="preserve"> ± 0.000331</t>
  </si>
  <si>
    <t xml:space="preserve"> ± 0.00264</t>
  </si>
  <si>
    <t xml:space="preserve"> ± 0.0531</t>
  </si>
  <si>
    <t>Dal</t>
  </si>
  <si>
    <t>Dcnt</t>
  </si>
  <si>
    <t>Drtm6</t>
  </si>
  <si>
    <t>hrs</t>
  </si>
  <si>
    <t>Sample set</t>
  </si>
  <si>
    <t>a</t>
  </si>
  <si>
    <t>b</t>
  </si>
  <si>
    <t>d</t>
  </si>
  <si>
    <t>w</t>
  </si>
  <si>
    <t>Ajay Origin</t>
  </si>
  <si>
    <t>Al2O3</t>
  </si>
  <si>
    <t>RTM 6</t>
  </si>
  <si>
    <t>Al Old</t>
  </si>
  <si>
    <t>Al New</t>
  </si>
  <si>
    <t>Thickness avg</t>
  </si>
  <si>
    <t>Al2O3 - HT2</t>
  </si>
  <si>
    <t>Time</t>
  </si>
  <si>
    <t>Fickian</t>
  </si>
  <si>
    <t>cm2/day</t>
  </si>
  <si>
    <t>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</si>
</sst>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/d/yy\ h:mm\ AM/PM;@"/>
    <numFmt numFmtId="165" formatCode="0.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164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Border="1" applyAlignment="1"/>
    <xf numFmtId="0" fontId="0" fillId="0" borderId="0" xfId="0" applyNumberFormat="1" applyBorder="1"/>
    <xf numFmtId="0" fontId="1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1" fillId="3" borderId="0" xfId="0" applyNumberFormat="1" applyFont="1" applyFill="1" applyBorder="1" applyAlignment="1"/>
    <xf numFmtId="0" fontId="1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NumberFormat="1" applyAlignment="1">
      <alignment horizontal="center" wrapText="1"/>
    </xf>
    <xf numFmtId="18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1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 uptake bulk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'All samples'!$AD$37:$AK$37</c:f>
              <c:strCache>
                <c:ptCount val="8"/>
                <c:pt idx="0">
                  <c:v>RTM 6 (bulk) (% weight gain)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pPr>
              <a:ln w="1905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</c:marker>
          <c:errBars>
            <c:errDir val="x"/>
            <c:errBarType val="both"/>
            <c:errValType val="fixedVal"/>
            <c:noEndCap val="0"/>
            <c:val val="0"/>
          </c:errBars>
          <c:errBars>
            <c:errDir val="y"/>
            <c:errBarType val="both"/>
            <c:errValType val="fixedVal"/>
            <c:noEndCap val="0"/>
            <c:val val="0"/>
          </c:errBars>
          <c:xVal>
            <c:numRef>
              <c:f>'All samples'!$AD$41:$BH$41</c:f>
              <c:numCache>
                <c:formatCode>General</c:formatCode>
                <c:ptCount val="31"/>
                <c:pt idx="0">
                  <c:v>0</c:v>
                </c:pt>
                <c:pt idx="1">
                  <c:v>0.125</c:v>
                </c:pt>
                <c:pt idx="2">
                  <c:v>0.26597222222335404</c:v>
                </c:pt>
                <c:pt idx="3">
                  <c:v>0.90416666666715173</c:v>
                </c:pt>
                <c:pt idx="4">
                  <c:v>1.0659722222189885</c:v>
                </c:pt>
                <c:pt idx="5">
                  <c:v>1.2083333333357587</c:v>
                </c:pt>
                <c:pt idx="6">
                  <c:v>1.9583333333357587</c:v>
                </c:pt>
                <c:pt idx="7">
                  <c:v>2.1770833333357587</c:v>
                </c:pt>
                <c:pt idx="8">
                  <c:v>4.9180555555576575</c:v>
                </c:pt>
                <c:pt idx="9">
                  <c:v>5.9583333333357587</c:v>
                </c:pt>
                <c:pt idx="10">
                  <c:v>7</c:v>
                </c:pt>
                <c:pt idx="11">
                  <c:v>7.9826388888905058</c:v>
                </c:pt>
                <c:pt idx="12">
                  <c:v>9.1666666666642413</c:v>
                </c:pt>
                <c:pt idx="13">
                  <c:v>12.041666666664241</c:v>
                </c:pt>
                <c:pt idx="14">
                  <c:v>13.208333333335759</c:v>
                </c:pt>
                <c:pt idx="15">
                  <c:v>14.260416666664241</c:v>
                </c:pt>
                <c:pt idx="16">
                  <c:v>14.958333333335759</c:v>
                </c:pt>
                <c:pt idx="17">
                  <c:v>26.958333333335759</c:v>
                </c:pt>
                <c:pt idx="18">
                  <c:v>27.958333333335759</c:v>
                </c:pt>
                <c:pt idx="19">
                  <c:v>28.9375</c:v>
                </c:pt>
                <c:pt idx="20">
                  <c:v>29.941666666665697</c:v>
                </c:pt>
                <c:pt idx="21">
                  <c:v>32.958333333335759</c:v>
                </c:pt>
                <c:pt idx="22">
                  <c:v>34.107638888890506</c:v>
                </c:pt>
                <c:pt idx="23">
                  <c:v>34.941666666665697</c:v>
                </c:pt>
              </c:numCache>
            </c:numRef>
          </c:xVal>
          <c:yVal>
            <c:numRef>
              <c:f>'All samples'!$AD$40:$BH$40</c:f>
              <c:numCache>
                <c:formatCode>General</c:formatCode>
                <c:ptCount val="31"/>
                <c:pt idx="0">
                  <c:v>0</c:v>
                </c:pt>
                <c:pt idx="1">
                  <c:v>0.31062146640148075</c:v>
                </c:pt>
                <c:pt idx="2">
                  <c:v>0.37877941406511723</c:v>
                </c:pt>
                <c:pt idx="3">
                  <c:v>0.72180383919194135</c:v>
                </c:pt>
                <c:pt idx="4">
                  <c:v>0.75532414132159276</c:v>
                </c:pt>
                <c:pt idx="5">
                  <c:v>0.77878835281235637</c:v>
                </c:pt>
                <c:pt idx="6">
                  <c:v>0.98326219580325303</c:v>
                </c:pt>
                <c:pt idx="7">
                  <c:v>1.0391293660193472</c:v>
                </c:pt>
                <c:pt idx="8">
                  <c:v>1.4179087800844645</c:v>
                </c:pt>
                <c:pt idx="9">
                  <c:v>1.4871840711524218</c:v>
                </c:pt>
                <c:pt idx="10">
                  <c:v>1.543051241368516</c:v>
                </c:pt>
                <c:pt idx="11">
                  <c:v>1.6246173098840158</c:v>
                </c:pt>
                <c:pt idx="12">
                  <c:v>1.6782497932914682</c:v>
                </c:pt>
                <c:pt idx="13">
                  <c:v>1.7542291447853506</c:v>
                </c:pt>
                <c:pt idx="14">
                  <c:v>1.7888667903193356</c:v>
                </c:pt>
                <c:pt idx="15">
                  <c:v>1.8201524056403453</c:v>
                </c:pt>
                <c:pt idx="16">
                  <c:v>1.8201524056403453</c:v>
                </c:pt>
                <c:pt idx="17">
                  <c:v>1.944177523520076</c:v>
                </c:pt>
                <c:pt idx="18">
                  <c:v>1.9486468971373596</c:v>
                </c:pt>
                <c:pt idx="19">
                  <c:v>1.9564683009676183</c:v>
                </c:pt>
                <c:pt idx="20">
                  <c:v>1.9564683009676183</c:v>
                </c:pt>
                <c:pt idx="21">
                  <c:v>1.9821671992670238</c:v>
                </c:pt>
                <c:pt idx="22">
                  <c:v>1.9721111086281231</c:v>
                </c:pt>
                <c:pt idx="23">
                  <c:v>1.9776978256497275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F5-437D-B029-559E121CC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80488"/>
        <c:axId val="209780880"/>
      </c:scatterChart>
      <c:valAx>
        <c:axId val="209780488"/>
        <c:scaling>
          <c:orientation val="minMax"/>
          <c:max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780880"/>
        <c:crosses val="autoZero"/>
        <c:crossBetween val="midCat"/>
        <c:majorUnit val="4"/>
        <c:minorUnit val="1"/>
      </c:valAx>
      <c:valAx>
        <c:axId val="20978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weight gain {(wt-w0)/w0}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780488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8.9609198709016211E-3"/>
          <c:y val="7.9059873140978967E-2"/>
          <c:w val="0.98469598439344763"/>
          <c:h val="0.1236620114934675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 uptake bulk (60C)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'All samples'!$AD$1:$AG$1</c:f>
              <c:strCache>
                <c:ptCount val="4"/>
                <c:pt idx="0">
                  <c:v>Al2O3 Flexure samples (% weight gain)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'All samples'!$AD$9:$BM$9</c:f>
                <c:numCache>
                  <c:formatCode>General</c:formatCode>
                  <c:ptCount val="36"/>
                  <c:pt idx="0">
                    <c:v>0</c:v>
                  </c:pt>
                  <c:pt idx="1">
                    <c:v>2.4015003727210962E-2</c:v>
                  </c:pt>
                  <c:pt idx="2">
                    <c:v>3.0470293441308968E-2</c:v>
                  </c:pt>
                  <c:pt idx="3">
                    <c:v>2.5690237886265389E-2</c:v>
                  </c:pt>
                  <c:pt idx="4">
                    <c:v>2.7667739015817126E-2</c:v>
                  </c:pt>
                  <c:pt idx="5">
                    <c:v>3.7165979002320548E-2</c:v>
                  </c:pt>
                  <c:pt idx="6">
                    <c:v>1.8028632550489473E-2</c:v>
                  </c:pt>
                  <c:pt idx="7">
                    <c:v>1.7736199016463745E-2</c:v>
                  </c:pt>
                  <c:pt idx="8">
                    <c:v>1.5855602423891137E-2</c:v>
                  </c:pt>
                  <c:pt idx="9">
                    <c:v>1.1517352543011845E-2</c:v>
                  </c:pt>
                  <c:pt idx="10">
                    <c:v>1.4665836972209939E-2</c:v>
                  </c:pt>
                  <c:pt idx="11">
                    <c:v>1.6750346922376421E-2</c:v>
                  </c:pt>
                  <c:pt idx="12">
                    <c:v>1.5295688662612111E-2</c:v>
                  </c:pt>
                  <c:pt idx="13">
                    <c:v>1.8694040374685559E-2</c:v>
                  </c:pt>
                  <c:pt idx="14">
                    <c:v>1.3512785626439911E-2</c:v>
                  </c:pt>
                  <c:pt idx="15">
                    <c:v>2.3876520102048368E-2</c:v>
                  </c:pt>
                  <c:pt idx="16">
                    <c:v>1.4574627676251836E-2</c:v>
                  </c:pt>
                  <c:pt idx="17">
                    <c:v>1.9790788597607349E-2</c:v>
                  </c:pt>
                  <c:pt idx="18">
                    <c:v>2.2617839235112142E-2</c:v>
                  </c:pt>
                  <c:pt idx="19">
                    <c:v>2.3376847896464138E-2</c:v>
                  </c:pt>
                  <c:pt idx="20">
                    <c:v>2.6135214540841153E-2</c:v>
                  </c:pt>
                  <c:pt idx="21">
                    <c:v>2.1169165703861778E-2</c:v>
                  </c:pt>
                  <c:pt idx="22">
                    <c:v>2.4325068261066094E-2</c:v>
                  </c:pt>
                  <c:pt idx="23">
                    <c:v>2.4947791061961291E-2</c:v>
                  </c:pt>
                  <c:pt idx="24">
                    <c:v>2.5384409774176574E-2</c:v>
                  </c:pt>
                  <c:pt idx="25">
                    <c:v>2.3349987982184347E-2</c:v>
                  </c:pt>
                  <c:pt idx="26">
                    <c:v>2.4364693652576982E-2</c:v>
                  </c:pt>
                  <c:pt idx="27">
                    <c:v>2.6498646359844925E-2</c:v>
                  </c:pt>
                </c:numCache>
              </c:numRef>
            </c:plus>
            <c:minus>
              <c:numRef>
                <c:f>'All samples'!$AD$9:$BH$9</c:f>
                <c:numCache>
                  <c:formatCode>General</c:formatCode>
                  <c:ptCount val="31"/>
                  <c:pt idx="0">
                    <c:v>0</c:v>
                  </c:pt>
                  <c:pt idx="1">
                    <c:v>2.4015003727210962E-2</c:v>
                  </c:pt>
                  <c:pt idx="2">
                    <c:v>3.0470293441308968E-2</c:v>
                  </c:pt>
                  <c:pt idx="3">
                    <c:v>2.5690237886265389E-2</c:v>
                  </c:pt>
                  <c:pt idx="4">
                    <c:v>2.7667739015817126E-2</c:v>
                  </c:pt>
                  <c:pt idx="5">
                    <c:v>3.7165979002320548E-2</c:v>
                  </c:pt>
                  <c:pt idx="6">
                    <c:v>1.8028632550489473E-2</c:v>
                  </c:pt>
                  <c:pt idx="7">
                    <c:v>1.7736199016463745E-2</c:v>
                  </c:pt>
                  <c:pt idx="8">
                    <c:v>1.5855602423891137E-2</c:v>
                  </c:pt>
                  <c:pt idx="9">
                    <c:v>1.1517352543011845E-2</c:v>
                  </c:pt>
                  <c:pt idx="10">
                    <c:v>1.4665836972209939E-2</c:v>
                  </c:pt>
                  <c:pt idx="11">
                    <c:v>1.6750346922376421E-2</c:v>
                  </c:pt>
                  <c:pt idx="12">
                    <c:v>1.5295688662612111E-2</c:v>
                  </c:pt>
                  <c:pt idx="13">
                    <c:v>1.8694040374685559E-2</c:v>
                  </c:pt>
                  <c:pt idx="14">
                    <c:v>1.3512785626439911E-2</c:v>
                  </c:pt>
                  <c:pt idx="15">
                    <c:v>2.3876520102048368E-2</c:v>
                  </c:pt>
                  <c:pt idx="16">
                    <c:v>1.4574627676251836E-2</c:v>
                  </c:pt>
                  <c:pt idx="17">
                    <c:v>1.9790788597607349E-2</c:v>
                  </c:pt>
                  <c:pt idx="18">
                    <c:v>2.2617839235112142E-2</c:v>
                  </c:pt>
                  <c:pt idx="19">
                    <c:v>2.3376847896464138E-2</c:v>
                  </c:pt>
                  <c:pt idx="20">
                    <c:v>2.6135214540841153E-2</c:v>
                  </c:pt>
                  <c:pt idx="21">
                    <c:v>2.1169165703861778E-2</c:v>
                  </c:pt>
                  <c:pt idx="22">
                    <c:v>2.4325068261066094E-2</c:v>
                  </c:pt>
                  <c:pt idx="23">
                    <c:v>2.4947791061961291E-2</c:v>
                  </c:pt>
                  <c:pt idx="24">
                    <c:v>2.5384409774176574E-2</c:v>
                  </c:pt>
                  <c:pt idx="25">
                    <c:v>2.3349987982184347E-2</c:v>
                  </c:pt>
                  <c:pt idx="26">
                    <c:v>2.4364693652576982E-2</c:v>
                  </c:pt>
                  <c:pt idx="27">
                    <c:v>2.6498646359844925E-2</c:v>
                  </c:pt>
                </c:numCache>
              </c:numRef>
            </c:minus>
          </c:errBars>
          <c:xVal>
            <c:numRef>
              <c:f>'All samples'!$AD$10:$BE$10</c:f>
              <c:numCache>
                <c:formatCode>General</c:formatCode>
                <c:ptCount val="28"/>
                <c:pt idx="0">
                  <c:v>0</c:v>
                </c:pt>
                <c:pt idx="1">
                  <c:v>0.125</c:v>
                </c:pt>
                <c:pt idx="2">
                  <c:v>0.26597222222335404</c:v>
                </c:pt>
                <c:pt idx="3">
                  <c:v>0.90416666666715173</c:v>
                </c:pt>
                <c:pt idx="4">
                  <c:v>1.0659722222189885</c:v>
                </c:pt>
                <c:pt idx="5">
                  <c:v>1.2083333333357587</c:v>
                </c:pt>
                <c:pt idx="6">
                  <c:v>1.9583333333357587</c:v>
                </c:pt>
                <c:pt idx="7">
                  <c:v>2.1770833333357587</c:v>
                </c:pt>
                <c:pt idx="8">
                  <c:v>4.9180555555576575</c:v>
                </c:pt>
                <c:pt idx="9">
                  <c:v>5.9583333333357587</c:v>
                </c:pt>
                <c:pt idx="10">
                  <c:v>7</c:v>
                </c:pt>
                <c:pt idx="11">
                  <c:v>7.9826388888905058</c:v>
                </c:pt>
                <c:pt idx="12">
                  <c:v>9.1666666666642413</c:v>
                </c:pt>
                <c:pt idx="13">
                  <c:v>12.041666666664241</c:v>
                </c:pt>
                <c:pt idx="14">
                  <c:v>13.208333333335759</c:v>
                </c:pt>
                <c:pt idx="15">
                  <c:v>14.260416666664241</c:v>
                </c:pt>
                <c:pt idx="16">
                  <c:v>14.958333333335759</c:v>
                </c:pt>
                <c:pt idx="17">
                  <c:v>18.940972222218988</c:v>
                </c:pt>
                <c:pt idx="18">
                  <c:v>20.930555555554747</c:v>
                </c:pt>
                <c:pt idx="19">
                  <c:v>22.194444444445253</c:v>
                </c:pt>
                <c:pt idx="20">
                  <c:v>26.03125</c:v>
                </c:pt>
                <c:pt idx="21">
                  <c:v>26.95625000000291</c:v>
                </c:pt>
                <c:pt idx="22">
                  <c:v>27.958333333335759</c:v>
                </c:pt>
                <c:pt idx="23">
                  <c:v>28.930555555554747</c:v>
                </c:pt>
                <c:pt idx="24">
                  <c:v>29.941666666665697</c:v>
                </c:pt>
                <c:pt idx="25">
                  <c:v>32.958333333335759</c:v>
                </c:pt>
                <c:pt idx="26">
                  <c:v>34.107638888890506</c:v>
                </c:pt>
                <c:pt idx="27">
                  <c:v>34.941666666665697</c:v>
                </c:pt>
              </c:numCache>
            </c:numRef>
          </c:xVal>
          <c:yVal>
            <c:numRef>
              <c:f>'All samples'!$AD$8:$BE$8</c:f>
              <c:numCache>
                <c:formatCode>General</c:formatCode>
                <c:ptCount val="28"/>
                <c:pt idx="0">
                  <c:v>0</c:v>
                </c:pt>
                <c:pt idx="1">
                  <c:v>0.31112127695174852</c:v>
                </c:pt>
                <c:pt idx="2">
                  <c:v>0.44093709874519055</c:v>
                </c:pt>
                <c:pt idx="3">
                  <c:v>0.73666631728691712</c:v>
                </c:pt>
                <c:pt idx="4">
                  <c:v>0.79090868723800822</c:v>
                </c:pt>
                <c:pt idx="5">
                  <c:v>0.81988372961043088</c:v>
                </c:pt>
                <c:pt idx="6">
                  <c:v>0.97305814595558227</c:v>
                </c:pt>
                <c:pt idx="7">
                  <c:v>0.98979143209198295</c:v>
                </c:pt>
                <c:pt idx="8">
                  <c:v>1.0488478162094879</c:v>
                </c:pt>
                <c:pt idx="9">
                  <c:v>1.0391080147410463</c:v>
                </c:pt>
                <c:pt idx="10">
                  <c:v>1.0361402120664329</c:v>
                </c:pt>
                <c:pt idx="11">
                  <c:v>1.0611480425784106</c:v>
                </c:pt>
                <c:pt idx="12">
                  <c:v>1.0645971788162591</c:v>
                </c:pt>
                <c:pt idx="13">
                  <c:v>1.0642151910229094</c:v>
                </c:pt>
                <c:pt idx="14">
                  <c:v>1.0677543724809873</c:v>
                </c:pt>
                <c:pt idx="15">
                  <c:v>1.0785987520163416</c:v>
                </c:pt>
                <c:pt idx="16">
                  <c:v>1.0910689869745689</c:v>
                </c:pt>
                <c:pt idx="17">
                  <c:v>0.37371765968077048</c:v>
                </c:pt>
                <c:pt idx="18">
                  <c:v>0.27461552071915168</c:v>
                </c:pt>
                <c:pt idx="19">
                  <c:v>0.22458406958185781</c:v>
                </c:pt>
                <c:pt idx="20">
                  <c:v>0.1075639194804931</c:v>
                </c:pt>
                <c:pt idx="21">
                  <c:v>8.3093469054465866E-2</c:v>
                </c:pt>
                <c:pt idx="22">
                  <c:v>5.7282030913398785E-2</c:v>
                </c:pt>
                <c:pt idx="23">
                  <c:v>3.4126638892503114E-2</c:v>
                </c:pt>
                <c:pt idx="24">
                  <c:v>2.2404888725412644E-2</c:v>
                </c:pt>
                <c:pt idx="25">
                  <c:v>-1.2524737508968846E-2</c:v>
                </c:pt>
                <c:pt idx="26">
                  <c:v>-2.2205964274215208E-2</c:v>
                </c:pt>
                <c:pt idx="27">
                  <c:v>-5.0352098154361966E-2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D2-4BA6-90A0-0808C0AF0435}"/>
            </c:ext>
          </c:extLst>
        </c:ser>
        <c:ser>
          <c:idx val="1"/>
          <c:order val="1"/>
          <c:tx>
            <c:strRef>
              <c:f>'All samples'!$AD$12:$AG$12</c:f>
              <c:strCache>
                <c:ptCount val="4"/>
                <c:pt idx="0">
                  <c:v>CNT-Al2O3 Flexure samples (% weight gain)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'All samples'!$AD$20:$BL$20</c:f>
                <c:numCache>
                  <c:formatCode>General</c:formatCode>
                  <c:ptCount val="35"/>
                  <c:pt idx="0">
                    <c:v>0</c:v>
                  </c:pt>
                  <c:pt idx="1">
                    <c:v>9.8432500022480364E-3</c:v>
                  </c:pt>
                  <c:pt idx="2">
                    <c:v>1.901628946083278E-2</c:v>
                  </c:pt>
                  <c:pt idx="3">
                    <c:v>1.6610085241640361E-2</c:v>
                  </c:pt>
                  <c:pt idx="4">
                    <c:v>1.9759595716462811E-2</c:v>
                  </c:pt>
                  <c:pt idx="5">
                    <c:v>2.0670704557128265E-2</c:v>
                  </c:pt>
                  <c:pt idx="6">
                    <c:v>2.1860235923828027E-2</c:v>
                  </c:pt>
                  <c:pt idx="7">
                    <c:v>2.5457759203021586E-2</c:v>
                  </c:pt>
                  <c:pt idx="8">
                    <c:v>3.5578049667873105E-2</c:v>
                  </c:pt>
                  <c:pt idx="9">
                    <c:v>3.4908853944876958E-2</c:v>
                  </c:pt>
                  <c:pt idx="10">
                    <c:v>3.6575053226572431E-2</c:v>
                  </c:pt>
                  <c:pt idx="11">
                    <c:v>3.7191906009305824E-2</c:v>
                  </c:pt>
                  <c:pt idx="12">
                    <c:v>4.4178694908064878E-2</c:v>
                  </c:pt>
                  <c:pt idx="13">
                    <c:v>3.9479936379655953E-2</c:v>
                  </c:pt>
                  <c:pt idx="14">
                    <c:v>4.2113664622201875E-2</c:v>
                  </c:pt>
                  <c:pt idx="15">
                    <c:v>4.0101551558945556E-2</c:v>
                  </c:pt>
                  <c:pt idx="16">
                    <c:v>4.2443610180192694E-2</c:v>
                  </c:pt>
                  <c:pt idx="17">
                    <c:v>4.2429004988952287E-2</c:v>
                  </c:pt>
                  <c:pt idx="18">
                    <c:v>4.2458286436331545E-2</c:v>
                  </c:pt>
                  <c:pt idx="19">
                    <c:v>4.1811733198868085E-2</c:v>
                  </c:pt>
                  <c:pt idx="20">
                    <c:v>4.0390817558271758E-2</c:v>
                  </c:pt>
                  <c:pt idx="21">
                    <c:v>4.0740944061449257E-2</c:v>
                  </c:pt>
                  <c:pt idx="22">
                    <c:v>3.982625613073635E-2</c:v>
                  </c:pt>
                  <c:pt idx="23">
                    <c:v>4.5335505216130008E-2</c:v>
                  </c:pt>
                  <c:pt idx="24">
                    <c:v>3.6444350555230064E-2</c:v>
                  </c:pt>
                  <c:pt idx="25">
                    <c:v>3.7082920701317378E-2</c:v>
                  </c:pt>
                  <c:pt idx="26">
                    <c:v>3.5117245589324657E-2</c:v>
                  </c:pt>
                  <c:pt idx="27">
                    <c:v>3.319596700740543E-2</c:v>
                  </c:pt>
                </c:numCache>
              </c:numRef>
            </c:plus>
            <c:minus>
              <c:numRef>
                <c:f>'All samples'!$AD$20:$BJ$20</c:f>
                <c:numCache>
                  <c:formatCode>General</c:formatCode>
                  <c:ptCount val="33"/>
                  <c:pt idx="0">
                    <c:v>0</c:v>
                  </c:pt>
                  <c:pt idx="1">
                    <c:v>9.8432500022480364E-3</c:v>
                  </c:pt>
                  <c:pt idx="2">
                    <c:v>1.901628946083278E-2</c:v>
                  </c:pt>
                  <c:pt idx="3">
                    <c:v>1.6610085241640361E-2</c:v>
                  </c:pt>
                  <c:pt idx="4">
                    <c:v>1.9759595716462811E-2</c:v>
                  </c:pt>
                  <c:pt idx="5">
                    <c:v>2.0670704557128265E-2</c:v>
                  </c:pt>
                  <c:pt idx="6">
                    <c:v>2.1860235923828027E-2</c:v>
                  </c:pt>
                  <c:pt idx="7">
                    <c:v>2.5457759203021586E-2</c:v>
                  </c:pt>
                  <c:pt idx="8">
                    <c:v>3.5578049667873105E-2</c:v>
                  </c:pt>
                  <c:pt idx="9">
                    <c:v>3.4908853944876958E-2</c:v>
                  </c:pt>
                  <c:pt idx="10">
                    <c:v>3.6575053226572431E-2</c:v>
                  </c:pt>
                  <c:pt idx="11">
                    <c:v>3.7191906009305824E-2</c:v>
                  </c:pt>
                  <c:pt idx="12">
                    <c:v>4.4178694908064878E-2</c:v>
                  </c:pt>
                  <c:pt idx="13">
                    <c:v>3.9479936379655953E-2</c:v>
                  </c:pt>
                  <c:pt idx="14">
                    <c:v>4.2113664622201875E-2</c:v>
                  </c:pt>
                  <c:pt idx="15">
                    <c:v>4.0101551558945556E-2</c:v>
                  </c:pt>
                  <c:pt idx="16">
                    <c:v>4.2443610180192694E-2</c:v>
                  </c:pt>
                  <c:pt idx="17">
                    <c:v>4.2429004988952287E-2</c:v>
                  </c:pt>
                  <c:pt idx="18">
                    <c:v>4.2458286436331545E-2</c:v>
                  </c:pt>
                  <c:pt idx="19">
                    <c:v>4.1811733198868085E-2</c:v>
                  </c:pt>
                  <c:pt idx="20">
                    <c:v>4.0390817558271758E-2</c:v>
                  </c:pt>
                  <c:pt idx="21">
                    <c:v>4.0740944061449257E-2</c:v>
                  </c:pt>
                  <c:pt idx="22">
                    <c:v>3.982625613073635E-2</c:v>
                  </c:pt>
                  <c:pt idx="23">
                    <c:v>4.5335505216130008E-2</c:v>
                  </c:pt>
                  <c:pt idx="24">
                    <c:v>3.6444350555230064E-2</c:v>
                  </c:pt>
                  <c:pt idx="25">
                    <c:v>3.7082920701317378E-2</c:v>
                  </c:pt>
                  <c:pt idx="26">
                    <c:v>3.5117245589324657E-2</c:v>
                  </c:pt>
                  <c:pt idx="27">
                    <c:v>3.319596700740543E-2</c:v>
                  </c:pt>
                </c:numCache>
              </c:numRef>
            </c:minus>
          </c:errBars>
          <c:xVal>
            <c:numRef>
              <c:f>'All samples'!$AD$10:$BG$10</c:f>
              <c:numCache>
                <c:formatCode>General</c:formatCode>
                <c:ptCount val="30"/>
                <c:pt idx="0">
                  <c:v>0</c:v>
                </c:pt>
                <c:pt idx="1">
                  <c:v>0.125</c:v>
                </c:pt>
                <c:pt idx="2">
                  <c:v>0.26597222222335404</c:v>
                </c:pt>
                <c:pt idx="3">
                  <c:v>0.90416666666715173</c:v>
                </c:pt>
                <c:pt idx="4">
                  <c:v>1.0659722222189885</c:v>
                </c:pt>
                <c:pt idx="5">
                  <c:v>1.2083333333357587</c:v>
                </c:pt>
                <c:pt idx="6">
                  <c:v>1.9583333333357587</c:v>
                </c:pt>
                <c:pt idx="7">
                  <c:v>2.1770833333357587</c:v>
                </c:pt>
                <c:pt idx="8">
                  <c:v>4.9180555555576575</c:v>
                </c:pt>
                <c:pt idx="9">
                  <c:v>5.9583333333357587</c:v>
                </c:pt>
                <c:pt idx="10">
                  <c:v>7</c:v>
                </c:pt>
                <c:pt idx="11">
                  <c:v>7.9826388888905058</c:v>
                </c:pt>
                <c:pt idx="12">
                  <c:v>9.1666666666642413</c:v>
                </c:pt>
                <c:pt idx="13">
                  <c:v>12.041666666664241</c:v>
                </c:pt>
                <c:pt idx="14">
                  <c:v>13.208333333335759</c:v>
                </c:pt>
                <c:pt idx="15">
                  <c:v>14.260416666664241</c:v>
                </c:pt>
                <c:pt idx="16">
                  <c:v>14.958333333335759</c:v>
                </c:pt>
                <c:pt idx="17">
                  <c:v>18.940972222218988</c:v>
                </c:pt>
                <c:pt idx="18">
                  <c:v>20.930555555554747</c:v>
                </c:pt>
                <c:pt idx="19">
                  <c:v>22.194444444445253</c:v>
                </c:pt>
                <c:pt idx="20">
                  <c:v>26.03125</c:v>
                </c:pt>
                <c:pt idx="21">
                  <c:v>26.95625000000291</c:v>
                </c:pt>
                <c:pt idx="22">
                  <c:v>27.958333333335759</c:v>
                </c:pt>
                <c:pt idx="23">
                  <c:v>28.930555555554747</c:v>
                </c:pt>
                <c:pt idx="24">
                  <c:v>29.941666666665697</c:v>
                </c:pt>
                <c:pt idx="25">
                  <c:v>32.958333333335759</c:v>
                </c:pt>
                <c:pt idx="26">
                  <c:v>34.107638888890506</c:v>
                </c:pt>
                <c:pt idx="27">
                  <c:v>34.941666666665697</c:v>
                </c:pt>
              </c:numCache>
            </c:numRef>
          </c:xVal>
          <c:yVal>
            <c:numRef>
              <c:f>'All samples'!$AD$19:$BG$19</c:f>
              <c:numCache>
                <c:formatCode>General</c:formatCode>
                <c:ptCount val="30"/>
                <c:pt idx="0">
                  <c:v>0</c:v>
                </c:pt>
                <c:pt idx="1">
                  <c:v>0.18289832521083602</c:v>
                </c:pt>
                <c:pt idx="2">
                  <c:v>0.23168157618526375</c:v>
                </c:pt>
                <c:pt idx="3">
                  <c:v>0.43254512552764945</c:v>
                </c:pt>
                <c:pt idx="4">
                  <c:v>0.46267183373785187</c:v>
                </c:pt>
                <c:pt idx="5">
                  <c:v>0.47363940503945612</c:v>
                </c:pt>
                <c:pt idx="6">
                  <c:v>0.58185738853370528</c:v>
                </c:pt>
                <c:pt idx="7">
                  <c:v>0.59794964573897647</c:v>
                </c:pt>
                <c:pt idx="8">
                  <c:v>0.73477708223628868</c:v>
                </c:pt>
                <c:pt idx="9">
                  <c:v>0.73617161523579566</c:v>
                </c:pt>
                <c:pt idx="10">
                  <c:v>0.74753953106203852</c:v>
                </c:pt>
                <c:pt idx="11">
                  <c:v>0.78596627994077317</c:v>
                </c:pt>
                <c:pt idx="12">
                  <c:v>0.79172055858738033</c:v>
                </c:pt>
                <c:pt idx="13">
                  <c:v>0.79094143292219887</c:v>
                </c:pt>
                <c:pt idx="14">
                  <c:v>0.79818696418965218</c:v>
                </c:pt>
                <c:pt idx="15">
                  <c:v>0.8192647752501423</c:v>
                </c:pt>
                <c:pt idx="16">
                  <c:v>0.82112312847581481</c:v>
                </c:pt>
                <c:pt idx="17">
                  <c:v>0.31066805710465029</c:v>
                </c:pt>
                <c:pt idx="18">
                  <c:v>0.22974142448486234</c:v>
                </c:pt>
                <c:pt idx="19">
                  <c:v>0.18128238019792789</c:v>
                </c:pt>
                <c:pt idx="20">
                  <c:v>7.8818172726483698E-2</c:v>
                </c:pt>
                <c:pt idx="21">
                  <c:v>4.4275179963654897E-2</c:v>
                </c:pt>
                <c:pt idx="22">
                  <c:v>2.6233176215071347E-2</c:v>
                </c:pt>
                <c:pt idx="23">
                  <c:v>1.1197780953244765E-2</c:v>
                </c:pt>
                <c:pt idx="24">
                  <c:v>-2.9554760143835274E-4</c:v>
                </c:pt>
                <c:pt idx="25">
                  <c:v>-1.8334501709743184E-2</c:v>
                </c:pt>
                <c:pt idx="26">
                  <c:v>-5.2123239297345525E-2</c:v>
                </c:pt>
                <c:pt idx="27">
                  <c:v>-6.7262703866904444E-2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D2-4BA6-90A0-0808C0AF0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81664"/>
        <c:axId val="209782056"/>
      </c:scatterChart>
      <c:valAx>
        <c:axId val="209781664"/>
        <c:scaling>
          <c:orientation val="minMax"/>
          <c:max val="3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782056"/>
        <c:crosses val="autoZero"/>
        <c:crossBetween val="midCat"/>
        <c:majorUnit val="2"/>
        <c:minorUnit val="1"/>
      </c:valAx>
      <c:valAx>
        <c:axId val="209782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weight gain {(wt-w0)/w0}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781664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8.9609198709016211E-3"/>
          <c:y val="7.9059873140978967E-2"/>
          <c:w val="0.98469598439344763"/>
          <c:h val="0.1236620114934675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1010817</xdr:colOff>
      <xdr:row>42</xdr:row>
      <xdr:rowOff>184668</xdr:rowOff>
    </xdr:from>
    <xdr:to>
      <xdr:col>9</xdr:col>
      <xdr:colOff>369337</xdr:colOff>
      <xdr:row>73</xdr:row>
      <xdr:rowOff>23899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649142</xdr:colOff>
      <xdr:row>76</xdr:row>
      <xdr:rowOff>98681</xdr:rowOff>
    </xdr:from>
    <xdr:to>
      <xdr:col>9</xdr:col>
      <xdr:colOff>872573</xdr:colOff>
      <xdr:row>99</xdr:row>
      <xdr:rowOff>69523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5"/>
  <sheetViews>
    <sheetView tabSelected="1" topLeftCell="AB55" zoomScale="85" zoomScaleNormal="85" workbookViewId="0">
      <selection activeCell="AI87" sqref="AI87"/>
    </sheetView>
  </sheetViews>
  <sheetFormatPr defaultRowHeight="15" x14ac:dyDescent="0.25"/>
  <cols>
    <col min="1" max="1" width="9.140625" style="5"/>
    <col min="2" max="2" width="18" style="5" bestFit="1" customWidth="1"/>
    <col min="3" max="3" width="16.42578125" style="5" bestFit="1" customWidth="1"/>
    <col min="4" max="4" width="15.28515625" style="5" bestFit="1" customWidth="1"/>
    <col min="5" max="5" width="16.42578125" style="5" bestFit="1" customWidth="1"/>
    <col min="6" max="7" width="15.28515625" style="5" bestFit="1" customWidth="1"/>
    <col min="8" max="8" width="16.42578125" style="5" bestFit="1" customWidth="1"/>
    <col min="9" max="18" width="16.42578125" style="5" customWidth="1"/>
    <col min="19" max="19" width="18.28515625" style="5" bestFit="1" customWidth="1"/>
    <col min="20" max="21" width="16.42578125" style="5" customWidth="1"/>
    <col min="22" max="22" width="21.140625" style="5" bestFit="1" customWidth="1"/>
    <col min="23" max="25" width="16.42578125" style="5" customWidth="1"/>
    <col min="26" max="26" width="21.140625" style="5" bestFit="1" customWidth="1"/>
    <col min="27" max="29" width="21.140625" style="5" customWidth="1"/>
    <col min="30" max="30" width="18" style="5" bestFit="1" customWidth="1"/>
    <col min="31" max="31" width="16.85546875" style="5" bestFit="1" customWidth="1"/>
    <col min="32" max="32" width="18.85546875" style="5" customWidth="1"/>
    <col min="33" max="33" width="17.5703125" style="4" bestFit="1" customWidth="1"/>
    <col min="34" max="35" width="15.42578125" style="7" bestFit="1" customWidth="1"/>
    <col min="36" max="36" width="16.42578125" style="7" bestFit="1" customWidth="1"/>
    <col min="37" max="37" width="15.28515625" style="7" bestFit="1" customWidth="1"/>
    <col min="38" max="38" width="16.42578125" style="60" bestFit="1" customWidth="1"/>
    <col min="39" max="39" width="16.42578125" style="7" bestFit="1" customWidth="1"/>
    <col min="40" max="40" width="16.28515625" style="7" bestFit="1" customWidth="1"/>
    <col min="41" max="41" width="16.42578125" style="7" bestFit="1" customWidth="1"/>
    <col min="42" max="45" width="14.28515625" style="7" bestFit="1" customWidth="1"/>
    <col min="46" max="46" width="15.42578125" style="7" bestFit="1" customWidth="1"/>
    <col min="47" max="47" width="18.28515625" style="7" bestFit="1" customWidth="1"/>
    <col min="48" max="49" width="16.42578125" style="7" bestFit="1" customWidth="1"/>
    <col min="50" max="50" width="16.28515625" style="7" bestFit="1" customWidth="1"/>
    <col min="51" max="55" width="16.42578125" style="4" bestFit="1" customWidth="1"/>
    <col min="56" max="56" width="15.28515625" style="4" bestFit="1" customWidth="1"/>
    <col min="57" max="57" width="16.42578125" style="4" bestFit="1" customWidth="1"/>
    <col min="58" max="58" width="9.140625" style="4"/>
    <col min="59" max="61" width="9.85546875" style="4" bestFit="1" customWidth="1"/>
    <col min="62" max="62" width="9.140625" style="4"/>
    <col min="63" max="63" width="9.85546875" style="4" bestFit="1" customWidth="1"/>
    <col min="64" max="64" width="9.140625" style="4"/>
    <col min="65" max="65" width="12.28515625" style="4" bestFit="1" customWidth="1"/>
  </cols>
  <sheetData>
    <row r="1" spans="1:65" ht="18" x14ac:dyDescent="0.3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35"/>
      <c r="Y1" s="36"/>
      <c r="Z1" s="37"/>
      <c r="AA1" s="42"/>
      <c r="AB1" s="42"/>
      <c r="AC1" s="43"/>
      <c r="AD1" s="79" t="s">
        <v>1</v>
      </c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1:65" ht="15" customHeight="1" x14ac:dyDescent="0.25">
      <c r="A2" s="75" t="s">
        <v>2</v>
      </c>
      <c r="B2" s="9">
        <v>42452.5</v>
      </c>
      <c r="C2" s="9">
        <v>42452.625</v>
      </c>
      <c r="D2" s="9">
        <v>42452.765972222223</v>
      </c>
      <c r="E2" s="9">
        <v>42453.404166666667</v>
      </c>
      <c r="F2" s="9">
        <v>42453.565972222219</v>
      </c>
      <c r="G2" s="9">
        <v>42453.708333333336</v>
      </c>
      <c r="H2" s="9">
        <v>42454.458333333336</v>
      </c>
      <c r="I2" s="9">
        <v>42454.677083333336</v>
      </c>
      <c r="J2" s="9">
        <v>42457.418055555558</v>
      </c>
      <c r="K2" s="9">
        <v>42458.458333333336</v>
      </c>
      <c r="L2" s="9">
        <v>42459.5</v>
      </c>
      <c r="M2" s="9">
        <v>42460.482638888891</v>
      </c>
      <c r="N2" s="9">
        <v>42461.666666666664</v>
      </c>
      <c r="O2" s="9">
        <v>42464.541666666664</v>
      </c>
      <c r="P2" s="9">
        <v>42465.708333333336</v>
      </c>
      <c r="Q2" s="9">
        <v>42466.760416666664</v>
      </c>
      <c r="R2" s="9">
        <v>42467.458333333336</v>
      </c>
      <c r="S2" s="9">
        <v>42471.440972222219</v>
      </c>
      <c r="T2" s="9">
        <v>42473.430555555555</v>
      </c>
      <c r="U2" s="9">
        <v>42474.694444444445</v>
      </c>
      <c r="V2" s="9">
        <v>42478.53125</v>
      </c>
      <c r="W2" s="9">
        <v>42479.456250000003</v>
      </c>
      <c r="X2" s="9">
        <v>42480.458333333336</v>
      </c>
      <c r="Y2" s="9">
        <v>42481.430555555555</v>
      </c>
      <c r="Z2" s="9">
        <v>42482.441666666666</v>
      </c>
      <c r="AA2" s="9">
        <v>42485.458333333336</v>
      </c>
      <c r="AB2" s="9">
        <v>42486.607638888891</v>
      </c>
      <c r="AC2" s="9">
        <v>42487.441666666666</v>
      </c>
      <c r="AD2" s="9">
        <v>42452.5</v>
      </c>
      <c r="AE2" s="9">
        <v>42452.625</v>
      </c>
      <c r="AF2" s="9">
        <v>42452.765972222223</v>
      </c>
      <c r="AG2" s="9">
        <f t="shared" ref="AG2:BB2" si="0">E2</f>
        <v>42453.404166666667</v>
      </c>
      <c r="AH2" s="9">
        <f t="shared" si="0"/>
        <v>42453.565972222219</v>
      </c>
      <c r="AI2" s="9">
        <f t="shared" si="0"/>
        <v>42453.708333333336</v>
      </c>
      <c r="AJ2" s="9">
        <f t="shared" si="0"/>
        <v>42454.458333333336</v>
      </c>
      <c r="AK2" s="9">
        <f t="shared" si="0"/>
        <v>42454.677083333336</v>
      </c>
      <c r="AL2" s="53">
        <f t="shared" si="0"/>
        <v>42457.418055555558</v>
      </c>
      <c r="AM2" s="9">
        <f t="shared" si="0"/>
        <v>42458.458333333336</v>
      </c>
      <c r="AN2" s="9">
        <f t="shared" si="0"/>
        <v>42459.5</v>
      </c>
      <c r="AO2" s="9">
        <f t="shared" si="0"/>
        <v>42460.482638888891</v>
      </c>
      <c r="AP2" s="9">
        <f t="shared" si="0"/>
        <v>42461.666666666664</v>
      </c>
      <c r="AQ2" s="9">
        <f t="shared" si="0"/>
        <v>42464.541666666664</v>
      </c>
      <c r="AR2" s="9">
        <f t="shared" si="0"/>
        <v>42465.708333333336</v>
      </c>
      <c r="AS2" s="9">
        <f t="shared" si="0"/>
        <v>42466.760416666664</v>
      </c>
      <c r="AT2" s="9">
        <f t="shared" si="0"/>
        <v>42467.458333333336</v>
      </c>
      <c r="AU2" s="9">
        <f t="shared" si="0"/>
        <v>42471.440972222219</v>
      </c>
      <c r="AV2" s="9">
        <f t="shared" si="0"/>
        <v>42473.430555555555</v>
      </c>
      <c r="AW2" s="9">
        <f t="shared" si="0"/>
        <v>42474.694444444445</v>
      </c>
      <c r="AX2" s="9">
        <f t="shared" si="0"/>
        <v>42478.53125</v>
      </c>
      <c r="AY2" s="9">
        <f t="shared" si="0"/>
        <v>42479.456250000003</v>
      </c>
      <c r="AZ2" s="9">
        <f t="shared" si="0"/>
        <v>42480.458333333336</v>
      </c>
      <c r="BA2" s="9">
        <f t="shared" si="0"/>
        <v>42481.430555555555</v>
      </c>
      <c r="BB2" s="9">
        <f t="shared" si="0"/>
        <v>42482.441666666666</v>
      </c>
      <c r="BC2" s="9">
        <f t="shared" ref="BC2" si="1">AA2</f>
        <v>42485.458333333336</v>
      </c>
      <c r="BD2" s="9">
        <f t="shared" ref="BD2:BE2" si="2">AB2</f>
        <v>42486.607638888891</v>
      </c>
      <c r="BE2" s="9">
        <f t="shared" si="2"/>
        <v>42487.441666666666</v>
      </c>
      <c r="BF2" s="2"/>
      <c r="BG2" s="2"/>
      <c r="BH2" s="2"/>
      <c r="BI2" s="2"/>
      <c r="BJ2" s="2"/>
      <c r="BK2" s="2"/>
      <c r="BL2" s="2"/>
      <c r="BM2" s="2"/>
    </row>
    <row r="3" spans="1:65" x14ac:dyDescent="0.25">
      <c r="A3" s="75"/>
      <c r="B3" s="20" t="s">
        <v>3</v>
      </c>
      <c r="C3" s="20" t="s">
        <v>4</v>
      </c>
      <c r="D3" s="20" t="s">
        <v>5</v>
      </c>
      <c r="E3" s="20" t="s">
        <v>14</v>
      </c>
      <c r="F3" s="20" t="s">
        <v>15</v>
      </c>
      <c r="G3" s="20" t="s">
        <v>16</v>
      </c>
      <c r="H3" s="20" t="s">
        <v>17</v>
      </c>
      <c r="I3" s="20" t="s">
        <v>27</v>
      </c>
      <c r="J3" s="20" t="s">
        <v>28</v>
      </c>
      <c r="K3" s="20" t="s">
        <v>29</v>
      </c>
      <c r="L3" s="20" t="s">
        <v>30</v>
      </c>
      <c r="M3" s="20" t="s">
        <v>31</v>
      </c>
      <c r="N3" s="20" t="s">
        <v>32</v>
      </c>
      <c r="O3" s="20" t="s">
        <v>33</v>
      </c>
      <c r="P3" s="20" t="s">
        <v>34</v>
      </c>
      <c r="Q3" s="20" t="s">
        <v>35</v>
      </c>
      <c r="R3" s="20" t="s">
        <v>36</v>
      </c>
      <c r="S3" s="21" t="s">
        <v>37</v>
      </c>
      <c r="T3" s="24" t="s">
        <v>37</v>
      </c>
      <c r="U3" s="25" t="s">
        <v>37</v>
      </c>
      <c r="V3" s="28" t="s">
        <v>37</v>
      </c>
      <c r="W3" s="29" t="s">
        <v>37</v>
      </c>
      <c r="X3" s="32" t="s">
        <v>37</v>
      </c>
      <c r="Y3" s="33" t="s">
        <v>37</v>
      </c>
      <c r="Z3" s="39" t="s">
        <v>37</v>
      </c>
      <c r="AA3" s="41" t="s">
        <v>37</v>
      </c>
      <c r="AB3" s="41" t="s">
        <v>37</v>
      </c>
      <c r="AC3" s="45" t="s">
        <v>37</v>
      </c>
      <c r="AD3" s="20" t="s">
        <v>3</v>
      </c>
      <c r="AE3" s="20" t="s">
        <v>4</v>
      </c>
      <c r="AF3" s="20" t="s">
        <v>5</v>
      </c>
      <c r="AG3" s="20" t="s">
        <v>14</v>
      </c>
      <c r="AH3" s="20" t="s">
        <v>15</v>
      </c>
      <c r="AI3" s="20" t="s">
        <v>16</v>
      </c>
      <c r="AJ3" s="20" t="s">
        <v>17</v>
      </c>
      <c r="AK3" s="20" t="s">
        <v>27</v>
      </c>
      <c r="AL3" s="54" t="s">
        <v>28</v>
      </c>
      <c r="AM3" s="20" t="s">
        <v>29</v>
      </c>
      <c r="AN3" s="20" t="s">
        <v>30</v>
      </c>
      <c r="AO3" s="20" t="s">
        <v>31</v>
      </c>
      <c r="AP3" s="20" t="s">
        <v>32</v>
      </c>
      <c r="AQ3" s="20" t="s">
        <v>33</v>
      </c>
      <c r="AR3" s="20" t="s">
        <v>34</v>
      </c>
      <c r="AS3" s="20" t="s">
        <v>35</v>
      </c>
      <c r="AT3" s="20" t="s">
        <v>36</v>
      </c>
      <c r="AU3" s="21" t="s">
        <v>40</v>
      </c>
      <c r="AV3" s="24" t="s">
        <v>40</v>
      </c>
      <c r="AW3" s="1" t="s">
        <v>40</v>
      </c>
      <c r="AX3" s="1" t="s">
        <v>40</v>
      </c>
      <c r="AY3" s="30" t="s">
        <v>40</v>
      </c>
      <c r="AZ3" s="31" t="s">
        <v>40</v>
      </c>
      <c r="BA3" s="34" t="s">
        <v>40</v>
      </c>
      <c r="BB3" s="38" t="s">
        <v>40</v>
      </c>
      <c r="BC3" s="40" t="s">
        <v>40</v>
      </c>
      <c r="BD3" s="40" t="s">
        <v>40</v>
      </c>
      <c r="BE3" s="44" t="s">
        <v>40</v>
      </c>
      <c r="BF3" s="1"/>
      <c r="BG3" s="6"/>
      <c r="BH3" s="6"/>
      <c r="BI3" s="1"/>
      <c r="BJ3" s="1"/>
      <c r="BK3" s="1"/>
      <c r="BL3" s="1"/>
      <c r="BM3" s="1"/>
    </row>
    <row r="4" spans="1:65" x14ac:dyDescent="0.25">
      <c r="A4" s="3" t="s">
        <v>6</v>
      </c>
      <c r="B4" s="3">
        <v>764.77</v>
      </c>
      <c r="C4" s="3">
        <v>767</v>
      </c>
      <c r="D4" s="3">
        <v>767.9</v>
      </c>
      <c r="E4" s="3">
        <v>770.27</v>
      </c>
      <c r="F4" s="3">
        <v>770.61</v>
      </c>
      <c r="G4" s="3">
        <v>770.94</v>
      </c>
      <c r="H4" s="3">
        <v>772.07</v>
      </c>
      <c r="I4" s="3">
        <v>772.22</v>
      </c>
      <c r="J4" s="3">
        <v>772.67</v>
      </c>
      <c r="K4" s="3">
        <v>772.63</v>
      </c>
      <c r="L4" s="3">
        <v>772.61</v>
      </c>
      <c r="M4" s="3">
        <v>772.78</v>
      </c>
      <c r="N4" s="3">
        <v>772.83</v>
      </c>
      <c r="O4" s="3">
        <v>772.77</v>
      </c>
      <c r="P4" s="3">
        <v>772.88</v>
      </c>
      <c r="Q4" s="3">
        <v>772.9</v>
      </c>
      <c r="R4" s="3">
        <v>773.02</v>
      </c>
      <c r="S4" s="3">
        <v>767.65</v>
      </c>
      <c r="T4" s="3">
        <v>766.95</v>
      </c>
      <c r="U4" s="3">
        <v>766.58</v>
      </c>
      <c r="V4" s="3">
        <v>765.65</v>
      </c>
      <c r="W4" s="3">
        <v>765.49</v>
      </c>
      <c r="X4" s="3">
        <v>765.27</v>
      </c>
      <c r="Y4" s="3">
        <v>765.1</v>
      </c>
      <c r="Z4" s="3">
        <v>765.02</v>
      </c>
      <c r="AA4" s="3">
        <v>764.67</v>
      </c>
      <c r="AB4" s="3">
        <v>764.65</v>
      </c>
      <c r="AC4" s="3">
        <v>764.43</v>
      </c>
      <c r="AD4" s="3">
        <f t="shared" ref="AD4:AV4" si="3">(B4-$B$4)*100/$B$4</f>
        <v>0</v>
      </c>
      <c r="AE4" s="3">
        <f t="shared" si="3"/>
        <v>0.29159093583692069</v>
      </c>
      <c r="AF4" s="3">
        <f t="shared" si="3"/>
        <v>0.40927337630921656</v>
      </c>
      <c r="AG4" s="3">
        <f t="shared" si="3"/>
        <v>0.71917046955293751</v>
      </c>
      <c r="AH4" s="3">
        <f t="shared" si="3"/>
        <v>0.76362828039803232</v>
      </c>
      <c r="AI4" s="3">
        <f t="shared" si="3"/>
        <v>0.80677850857121391</v>
      </c>
      <c r="AJ4" s="3">
        <f t="shared" si="3"/>
        <v>0.95453535049754412</v>
      </c>
      <c r="AK4" s="3">
        <f t="shared" si="3"/>
        <v>0.97414909057625765</v>
      </c>
      <c r="AL4" s="55">
        <f t="shared" si="3"/>
        <v>1.0329903108123981</v>
      </c>
      <c r="AM4" s="3">
        <f t="shared" si="3"/>
        <v>1.0277599801247452</v>
      </c>
      <c r="AN4" s="3">
        <f t="shared" si="3"/>
        <v>1.0251448147809188</v>
      </c>
      <c r="AO4" s="3">
        <f t="shared" si="3"/>
        <v>1.0473737202034588</v>
      </c>
      <c r="AP4" s="3">
        <f t="shared" si="3"/>
        <v>1.0539116335630399</v>
      </c>
      <c r="AQ4" s="3">
        <f t="shared" si="3"/>
        <v>1.0460661375315454</v>
      </c>
      <c r="AR4" s="3">
        <f t="shared" si="3"/>
        <v>1.0604495469226061</v>
      </c>
      <c r="AS4" s="3">
        <f t="shared" si="3"/>
        <v>1.0630647122664325</v>
      </c>
      <c r="AT4" s="3">
        <f t="shared" si="3"/>
        <v>1.0787557043294063</v>
      </c>
      <c r="AU4" s="3">
        <f t="shared" si="3"/>
        <v>0.37658380951135578</v>
      </c>
      <c r="AV4" s="3">
        <f t="shared" si="3"/>
        <v>0.28505302247735448</v>
      </c>
      <c r="AW4" s="3">
        <f t="shared" ref="AW4" si="4">(U4-$B$4)*100/$B$4</f>
        <v>0.23667246361651989</v>
      </c>
      <c r="AX4" s="3">
        <f t="shared" ref="AX4:BE4" si="5">(V4-$B$4)*100/$B$4</f>
        <v>0.11506727512846941</v>
      </c>
      <c r="AY4" s="3">
        <f t="shared" si="5"/>
        <v>9.4145952377842665E-2</v>
      </c>
      <c r="AZ4" s="3">
        <f t="shared" si="5"/>
        <v>6.5379133595721589E-2</v>
      </c>
      <c r="BA4" s="3">
        <f t="shared" si="5"/>
        <v>4.31502281731816E-2</v>
      </c>
      <c r="BB4" s="3">
        <f t="shared" si="5"/>
        <v>3.2689566797860795E-2</v>
      </c>
      <c r="BC4" s="3">
        <f t="shared" si="5"/>
        <v>-1.3075826719147291E-2</v>
      </c>
      <c r="BD4" s="3">
        <f t="shared" si="5"/>
        <v>-1.5690992062973776E-2</v>
      </c>
      <c r="BE4" s="3">
        <f t="shared" si="5"/>
        <v>-4.4457810845094842E-2</v>
      </c>
      <c r="BF4" s="7"/>
      <c r="BG4" s="7"/>
      <c r="BH4" s="7"/>
      <c r="BI4" s="7"/>
      <c r="BJ4" s="7"/>
      <c r="BK4" s="7"/>
      <c r="BL4" s="7"/>
      <c r="BM4" s="7"/>
    </row>
    <row r="5" spans="1:65" x14ac:dyDescent="0.25">
      <c r="A5" s="3" t="s">
        <v>7</v>
      </c>
      <c r="B5" s="3">
        <v>762.36</v>
      </c>
      <c r="C5" s="3">
        <v>764.65</v>
      </c>
      <c r="D5" s="3">
        <v>765.7</v>
      </c>
      <c r="E5" s="3">
        <v>768.02</v>
      </c>
      <c r="F5" s="3">
        <v>768.45</v>
      </c>
      <c r="G5" s="3">
        <v>768.74</v>
      </c>
      <c r="H5" s="3">
        <v>769.96</v>
      </c>
      <c r="I5" s="3">
        <v>770.1</v>
      </c>
      <c r="J5" s="3">
        <v>770.51</v>
      </c>
      <c r="K5" s="3">
        <v>770.39</v>
      </c>
      <c r="L5" s="3">
        <v>770.39</v>
      </c>
      <c r="M5" s="3">
        <v>770.6</v>
      </c>
      <c r="N5" s="3">
        <v>770.6</v>
      </c>
      <c r="O5" s="3">
        <v>770.66</v>
      </c>
      <c r="P5" s="3">
        <v>770.63</v>
      </c>
      <c r="Q5" s="3">
        <v>770.8</v>
      </c>
      <c r="R5" s="3">
        <v>770.79</v>
      </c>
      <c r="S5" s="3">
        <v>765.08</v>
      </c>
      <c r="T5" s="3">
        <v>764.26</v>
      </c>
      <c r="U5" s="3">
        <v>763.86</v>
      </c>
      <c r="V5" s="3">
        <v>762.94</v>
      </c>
      <c r="W5" s="3">
        <v>762.81</v>
      </c>
      <c r="X5" s="3">
        <v>762.57</v>
      </c>
      <c r="Y5" s="3">
        <v>762.38</v>
      </c>
      <c r="Z5" s="3">
        <v>762.31</v>
      </c>
      <c r="AA5" s="3">
        <v>762.02</v>
      </c>
      <c r="AB5" s="3">
        <v>761.95</v>
      </c>
      <c r="AC5" s="3">
        <v>761.72</v>
      </c>
      <c r="AD5" s="3">
        <f t="shared" ref="AD5:AV5" si="6">(B5-$B$5)*100/$B$5</f>
        <v>0</v>
      </c>
      <c r="AE5" s="3">
        <f t="shared" si="6"/>
        <v>0.30038302114486115</v>
      </c>
      <c r="AF5" s="3">
        <f t="shared" si="6"/>
        <v>0.43811322734666452</v>
      </c>
      <c r="AG5" s="3">
        <f t="shared" si="6"/>
        <v>0.74243139724014484</v>
      </c>
      <c r="AH5" s="3">
        <f t="shared" si="6"/>
        <v>0.79883519597041186</v>
      </c>
      <c r="AI5" s="3">
        <f t="shared" si="6"/>
        <v>0.8368749672070932</v>
      </c>
      <c r="AJ5" s="3">
        <f t="shared" si="6"/>
        <v>0.99690434965108643</v>
      </c>
      <c r="AK5" s="3">
        <f t="shared" si="6"/>
        <v>1.0152683771446573</v>
      </c>
      <c r="AL5" s="55">
        <f t="shared" si="6"/>
        <v>1.06904874337583</v>
      </c>
      <c r="AM5" s="3">
        <f t="shared" si="6"/>
        <v>1.0533081483813385</v>
      </c>
      <c r="AN5" s="3">
        <f t="shared" si="6"/>
        <v>1.0533081483813385</v>
      </c>
      <c r="AO5" s="3">
        <f t="shared" si="6"/>
        <v>1.0808541896217021</v>
      </c>
      <c r="AP5" s="3">
        <f t="shared" si="6"/>
        <v>1.0808541896217021</v>
      </c>
      <c r="AQ5" s="3">
        <f t="shared" si="6"/>
        <v>1.0887244871189405</v>
      </c>
      <c r="AR5" s="3">
        <f t="shared" si="6"/>
        <v>1.0847893383703213</v>
      </c>
      <c r="AS5" s="3">
        <f t="shared" si="6"/>
        <v>1.1070885146125113</v>
      </c>
      <c r="AT5" s="3">
        <f t="shared" si="6"/>
        <v>1.1057767983629716</v>
      </c>
      <c r="AU5" s="3">
        <f t="shared" si="6"/>
        <v>0.35678681987512817</v>
      </c>
      <c r="AV5" s="3">
        <f t="shared" si="6"/>
        <v>0.24922608741276789</v>
      </c>
      <c r="AW5" s="3">
        <f t="shared" ref="AW5" si="7">(U5-$B$5)*100/$B$5</f>
        <v>0.19675743743113489</v>
      </c>
      <c r="AX5" s="3">
        <f t="shared" ref="AX5:BE5" si="8">(V5-$B$5)*100/$B$5</f>
        <v>7.6079542473377532E-2</v>
      </c>
      <c r="AY5" s="3">
        <f t="shared" si="8"/>
        <v>5.9027231229331519E-2</v>
      </c>
      <c r="AZ5" s="3">
        <f t="shared" si="8"/>
        <v>2.7546041240363656E-2</v>
      </c>
      <c r="BA5" s="3">
        <f t="shared" si="8"/>
        <v>2.6234324990794125E-3</v>
      </c>
      <c r="BB5" s="3">
        <f t="shared" si="8"/>
        <v>-6.5585812477134443E-3</v>
      </c>
      <c r="BC5" s="3">
        <f t="shared" si="8"/>
        <v>-4.4598352484394754E-2</v>
      </c>
      <c r="BD5" s="3">
        <f t="shared" si="8"/>
        <v>-5.3780366231172695E-2</v>
      </c>
      <c r="BE5" s="3">
        <f t="shared" si="8"/>
        <v>-8.3949839970615767E-2</v>
      </c>
      <c r="BF5" s="7"/>
      <c r="BG5" s="7"/>
      <c r="BH5" s="7"/>
      <c r="BI5" s="7"/>
      <c r="BJ5" s="7"/>
      <c r="BK5" s="7"/>
      <c r="BL5" s="7"/>
      <c r="BM5" s="7"/>
    </row>
    <row r="6" spans="1:65" x14ac:dyDescent="0.25">
      <c r="A6" s="3" t="s">
        <v>8</v>
      </c>
      <c r="B6" s="3">
        <v>864.3</v>
      </c>
      <c r="C6" s="3">
        <v>867.29</v>
      </c>
      <c r="D6" s="3">
        <v>868.47</v>
      </c>
      <c r="E6" s="3">
        <v>870.96</v>
      </c>
      <c r="F6" s="3">
        <v>871.44</v>
      </c>
      <c r="G6" s="3">
        <v>871.74</v>
      </c>
      <c r="H6" s="3">
        <v>872.73</v>
      </c>
      <c r="I6" s="3">
        <v>872.82</v>
      </c>
      <c r="J6" s="3">
        <v>873.29</v>
      </c>
      <c r="K6" s="3">
        <v>873.22</v>
      </c>
      <c r="L6" s="3">
        <v>873.14</v>
      </c>
      <c r="M6" s="3">
        <v>873.35</v>
      </c>
      <c r="N6" s="3">
        <v>873.37</v>
      </c>
      <c r="O6" s="3">
        <v>873.41</v>
      </c>
      <c r="P6" s="3">
        <v>873.41</v>
      </c>
      <c r="Q6" s="3">
        <v>873.42</v>
      </c>
      <c r="R6" s="3">
        <v>873.62</v>
      </c>
      <c r="S6" s="3">
        <v>867.42</v>
      </c>
      <c r="T6" s="3">
        <v>866.58</v>
      </c>
      <c r="U6" s="3">
        <v>866.16</v>
      </c>
      <c r="V6" s="3">
        <v>865.17</v>
      </c>
      <c r="W6" s="3">
        <v>864.93</v>
      </c>
      <c r="X6" s="3">
        <v>864.74</v>
      </c>
      <c r="Y6" s="3">
        <v>864.55</v>
      </c>
      <c r="Z6" s="3">
        <v>864.4</v>
      </c>
      <c r="AA6" s="3">
        <v>864.28</v>
      </c>
      <c r="AB6" s="3">
        <v>864.09</v>
      </c>
      <c r="AC6" s="3">
        <v>863.84</v>
      </c>
      <c r="AD6" s="3">
        <f t="shared" ref="AD6:AV6" si="9">(B6-$B$6)*100/$B$6</f>
        <v>0</v>
      </c>
      <c r="AE6" s="3">
        <f t="shared" si="9"/>
        <v>0.34594469512900722</v>
      </c>
      <c r="AF6" s="3">
        <f t="shared" si="9"/>
        <v>0.4824713641096926</v>
      </c>
      <c r="AG6" s="3">
        <f t="shared" si="9"/>
        <v>0.77056577577231078</v>
      </c>
      <c r="AH6" s="3">
        <f t="shared" si="9"/>
        <v>0.82610204790004638</v>
      </c>
      <c r="AI6" s="3">
        <f t="shared" si="9"/>
        <v>0.86081221797987451</v>
      </c>
      <c r="AJ6" s="3">
        <f t="shared" si="9"/>
        <v>0.97535577924332573</v>
      </c>
      <c r="AK6" s="3">
        <f t="shared" si="9"/>
        <v>0.98576883026727946</v>
      </c>
      <c r="AL6" s="55">
        <f t="shared" si="9"/>
        <v>1.0401480967256751</v>
      </c>
      <c r="AM6" s="3">
        <f t="shared" si="9"/>
        <v>1.032049057040388</v>
      </c>
      <c r="AN6" s="3">
        <f t="shared" si="9"/>
        <v>1.0227930116857611</v>
      </c>
      <c r="AO6" s="3">
        <f t="shared" si="9"/>
        <v>1.0470901307416485</v>
      </c>
      <c r="AP6" s="3">
        <f t="shared" si="9"/>
        <v>1.049404142080302</v>
      </c>
      <c r="AQ6" s="3">
        <f t="shared" si="9"/>
        <v>1.054032164757609</v>
      </c>
      <c r="AR6" s="3">
        <f t="shared" si="9"/>
        <v>1.054032164757609</v>
      </c>
      <c r="AS6" s="3">
        <f t="shared" si="9"/>
        <v>1.0551891704269356</v>
      </c>
      <c r="AT6" s="3">
        <f t="shared" si="9"/>
        <v>1.0783292838134966</v>
      </c>
      <c r="AU6" s="3">
        <f t="shared" si="9"/>
        <v>0.36098576883026784</v>
      </c>
      <c r="AV6" s="3">
        <f t="shared" si="9"/>
        <v>0.26379729260674378</v>
      </c>
      <c r="AW6" s="3">
        <f t="shared" ref="AW6" si="10">(U6-$B$6)*100/$B$6</f>
        <v>0.21520305449496863</v>
      </c>
      <c r="AX6" s="3">
        <f t="shared" ref="AX6:BE6" si="11">(V6-$B$6)*100/$B$6</f>
        <v>0.10065949323151736</v>
      </c>
      <c r="AY6" s="3">
        <f t="shared" si="11"/>
        <v>7.2891357167649592E-2</v>
      </c>
      <c r="AZ6" s="3">
        <f t="shared" si="11"/>
        <v>5.0908249450428621E-2</v>
      </c>
      <c r="BA6" s="3">
        <f t="shared" si="11"/>
        <v>2.8925141733194493E-2</v>
      </c>
      <c r="BB6" s="3">
        <f t="shared" si="11"/>
        <v>1.1570056693280428E-2</v>
      </c>
      <c r="BC6" s="3">
        <f t="shared" si="11"/>
        <v>-2.314011338653455E-3</v>
      </c>
      <c r="BD6" s="3">
        <f t="shared" si="11"/>
        <v>-2.4297119055874429E-2</v>
      </c>
      <c r="BE6" s="3">
        <f t="shared" si="11"/>
        <v>-5.3222260789068922E-2</v>
      </c>
      <c r="BF6" s="7"/>
      <c r="BG6" s="7"/>
      <c r="BH6" s="7"/>
      <c r="BI6" s="7"/>
      <c r="BJ6" s="7"/>
      <c r="BK6" s="7"/>
      <c r="BL6" s="7"/>
      <c r="BM6" s="7"/>
    </row>
    <row r="7" spans="1:65" x14ac:dyDescent="0.25">
      <c r="A7" s="3" t="s">
        <v>9</v>
      </c>
      <c r="B7" s="3">
        <v>808.96</v>
      </c>
      <c r="C7" s="3">
        <v>811.44</v>
      </c>
      <c r="D7" s="3">
        <v>812.47</v>
      </c>
      <c r="E7" s="3">
        <v>814.74</v>
      </c>
      <c r="F7" s="3">
        <v>815.23</v>
      </c>
      <c r="G7" s="3">
        <v>815.23</v>
      </c>
      <c r="H7" s="3">
        <v>816.77</v>
      </c>
      <c r="I7" s="3">
        <v>816.92</v>
      </c>
      <c r="J7" s="3">
        <v>817.48</v>
      </c>
      <c r="K7" s="3">
        <v>817.4</v>
      </c>
      <c r="L7" s="3">
        <v>817.4</v>
      </c>
      <c r="M7" s="3">
        <v>817.61</v>
      </c>
      <c r="N7" s="3">
        <v>817.65</v>
      </c>
      <c r="O7" s="3">
        <v>817.6</v>
      </c>
      <c r="P7" s="3">
        <v>817.63</v>
      </c>
      <c r="Q7" s="3">
        <v>817.77</v>
      </c>
      <c r="R7" s="3">
        <v>817.87</v>
      </c>
      <c r="S7" s="3">
        <v>812.2</v>
      </c>
      <c r="T7" s="3">
        <v>811.39</v>
      </c>
      <c r="U7" s="3">
        <v>810.98</v>
      </c>
      <c r="V7" s="3">
        <v>810.08</v>
      </c>
      <c r="W7" s="3">
        <v>809.82</v>
      </c>
      <c r="X7" s="3">
        <v>809.65</v>
      </c>
      <c r="Y7" s="3">
        <v>809.46</v>
      </c>
      <c r="Z7" s="3">
        <v>809.38</v>
      </c>
      <c r="AA7" s="3">
        <v>809.04</v>
      </c>
      <c r="AB7" s="3">
        <v>809</v>
      </c>
      <c r="AC7" s="3">
        <v>808.8</v>
      </c>
      <c r="AD7" s="3">
        <f t="shared" ref="AD7:AV7" si="12">(B7-$B$7)*100/$B$7</f>
        <v>0</v>
      </c>
      <c r="AE7" s="3">
        <f t="shared" si="12"/>
        <v>0.30656645569620478</v>
      </c>
      <c r="AF7" s="3">
        <f t="shared" si="12"/>
        <v>0.43389042721518872</v>
      </c>
      <c r="AG7" s="3">
        <f t="shared" si="12"/>
        <v>0.71449762658227511</v>
      </c>
      <c r="AH7" s="3">
        <f t="shared" si="12"/>
        <v>0.775069224683542</v>
      </c>
      <c r="AI7" s="3">
        <f t="shared" si="12"/>
        <v>0.775069224683542</v>
      </c>
      <c r="AJ7" s="3">
        <f t="shared" si="12"/>
        <v>0.96543710443037301</v>
      </c>
      <c r="AK7" s="3">
        <f t="shared" si="12"/>
        <v>0.98397943037973723</v>
      </c>
      <c r="AL7" s="55">
        <f t="shared" si="12"/>
        <v>1.0532041139240484</v>
      </c>
      <c r="AM7" s="3">
        <f t="shared" si="12"/>
        <v>1.0433148734177142</v>
      </c>
      <c r="AN7" s="3">
        <f t="shared" si="12"/>
        <v>1.0433148734177142</v>
      </c>
      <c r="AO7" s="3">
        <f t="shared" si="12"/>
        <v>1.0692741297468327</v>
      </c>
      <c r="AP7" s="3">
        <f t="shared" si="12"/>
        <v>1.0742187499999927</v>
      </c>
      <c r="AQ7" s="3">
        <f t="shared" si="12"/>
        <v>1.0680379746835427</v>
      </c>
      <c r="AR7" s="3">
        <f t="shared" si="12"/>
        <v>1.0717464398734127</v>
      </c>
      <c r="AS7" s="3">
        <f t="shared" si="12"/>
        <v>1.0890526107594869</v>
      </c>
      <c r="AT7" s="3">
        <f t="shared" si="12"/>
        <v>1.1014141613924011</v>
      </c>
      <c r="AU7" s="3">
        <f t="shared" si="12"/>
        <v>0.40051424050633022</v>
      </c>
      <c r="AV7" s="3">
        <f t="shared" si="12"/>
        <v>0.30038568037974062</v>
      </c>
      <c r="AW7" s="3">
        <f t="shared" ref="AW7" si="13">(U7-$B$7)*100/$B$7</f>
        <v>0.24970332278480786</v>
      </c>
      <c r="AX7" s="3">
        <f t="shared" ref="AX7:BE7" si="14">(V7-$B$7)*100/$B$7</f>
        <v>0.13844936708860814</v>
      </c>
      <c r="AY7" s="3">
        <f t="shared" si="14"/>
        <v>0.10630933544303965</v>
      </c>
      <c r="AZ7" s="3">
        <f t="shared" si="14"/>
        <v>8.5294699367081298E-2</v>
      </c>
      <c r="BA7" s="3">
        <f t="shared" si="14"/>
        <v>6.1807753164556958E-2</v>
      </c>
      <c r="BB7" s="3">
        <f t="shared" si="14"/>
        <v>5.1918512658222789E-2</v>
      </c>
      <c r="BC7" s="3">
        <f t="shared" si="14"/>
        <v>9.88924050632012E-3</v>
      </c>
      <c r="BD7" s="3">
        <f t="shared" si="14"/>
        <v>4.94462025316006E-3</v>
      </c>
      <c r="BE7" s="3">
        <f t="shared" si="14"/>
        <v>-1.9778481012668346E-2</v>
      </c>
      <c r="BF7" s="7"/>
      <c r="BG7" s="7"/>
      <c r="BH7" s="7"/>
      <c r="BI7" s="7"/>
      <c r="BJ7" s="7"/>
      <c r="BK7" s="7"/>
      <c r="BL7" s="7"/>
      <c r="BM7" s="7"/>
    </row>
    <row r="8" spans="1:65" s="52" customFormat="1" x14ac:dyDescent="0.25">
      <c r="A8" s="50"/>
      <c r="B8" s="74">
        <f>AVERAGE(B4:B7)</f>
        <v>800.09750000000008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 t="s">
        <v>51</v>
      </c>
      <c r="AD8" s="50">
        <v>0</v>
      </c>
      <c r="AE8" s="50">
        <f t="shared" ref="AE8:AG8" si="15">AVERAGE(AE4:AE7)</f>
        <v>0.31112127695174852</v>
      </c>
      <c r="AF8" s="50">
        <f t="shared" si="15"/>
        <v>0.44093709874519055</v>
      </c>
      <c r="AG8" s="50">
        <f t="shared" si="15"/>
        <v>0.73666631728691712</v>
      </c>
      <c r="AH8" s="50">
        <f t="shared" ref="AH8:AI8" si="16">AVERAGE(AH4:AH7)</f>
        <v>0.79090868723800822</v>
      </c>
      <c r="AI8" s="50">
        <f t="shared" si="16"/>
        <v>0.81988372961043088</v>
      </c>
      <c r="AJ8" s="50">
        <f t="shared" ref="AJ8:AK8" si="17">AVERAGE(AJ4:AJ7)</f>
        <v>0.97305814595558227</v>
      </c>
      <c r="AK8" s="50">
        <f t="shared" si="17"/>
        <v>0.98979143209198295</v>
      </c>
      <c r="AL8" s="56">
        <f t="shared" ref="AL8:AM8" si="18">AVERAGE(AL4:AL7)</f>
        <v>1.0488478162094879</v>
      </c>
      <c r="AM8" s="50">
        <f t="shared" si="18"/>
        <v>1.0391080147410463</v>
      </c>
      <c r="AN8" s="50">
        <f t="shared" ref="AN8:AO8" si="19">AVERAGE(AN4:AN7)</f>
        <v>1.0361402120664329</v>
      </c>
      <c r="AO8" s="50">
        <f t="shared" si="19"/>
        <v>1.0611480425784106</v>
      </c>
      <c r="AP8" s="50">
        <f t="shared" ref="AP8:AQ8" si="20">AVERAGE(AP4:AP7)</f>
        <v>1.0645971788162591</v>
      </c>
      <c r="AQ8" s="50">
        <f t="shared" si="20"/>
        <v>1.0642151910229094</v>
      </c>
      <c r="AR8" s="50">
        <f t="shared" ref="AR8:AS8" si="21">AVERAGE(AR4:AR7)</f>
        <v>1.0677543724809873</v>
      </c>
      <c r="AS8" s="50">
        <f t="shared" si="21"/>
        <v>1.0785987520163416</v>
      </c>
      <c r="AT8" s="50">
        <f t="shared" ref="AT8:AU8" si="22">AVERAGE(AT4:AT7)</f>
        <v>1.0910689869745689</v>
      </c>
      <c r="AU8" s="50">
        <f t="shared" si="22"/>
        <v>0.37371765968077048</v>
      </c>
      <c r="AV8" s="50">
        <f t="shared" ref="AV8:AX8" si="23">AVERAGE(AV4:AV7)</f>
        <v>0.27461552071915168</v>
      </c>
      <c r="AW8" s="50">
        <f t="shared" si="23"/>
        <v>0.22458406958185781</v>
      </c>
      <c r="AX8" s="50">
        <f t="shared" si="23"/>
        <v>0.1075639194804931</v>
      </c>
      <c r="AY8" s="50">
        <f t="shared" ref="AY8:AZ8" si="24">AVERAGE(AY4:AY7)</f>
        <v>8.3093469054465866E-2</v>
      </c>
      <c r="AZ8" s="50">
        <f t="shared" si="24"/>
        <v>5.7282030913398785E-2</v>
      </c>
      <c r="BA8" s="50">
        <f t="shared" ref="BA8:BB8" si="25">AVERAGE(BA4:BA7)</f>
        <v>3.4126638892503114E-2</v>
      </c>
      <c r="BB8" s="50">
        <f t="shared" si="25"/>
        <v>2.2404888725412644E-2</v>
      </c>
      <c r="BC8" s="50">
        <f t="shared" ref="BC8:BD8" si="26">AVERAGE(BC4:BC7)</f>
        <v>-1.2524737508968846E-2</v>
      </c>
      <c r="BD8" s="50">
        <f t="shared" si="26"/>
        <v>-2.2205964274215208E-2</v>
      </c>
      <c r="BE8" s="50">
        <f t="shared" ref="BE8" si="27">AVERAGE(BE4:BE7)</f>
        <v>-5.0352098154361966E-2</v>
      </c>
      <c r="BF8" s="51"/>
      <c r="BG8" s="51"/>
      <c r="BH8" s="51"/>
      <c r="BI8" s="51"/>
      <c r="BJ8" s="51"/>
      <c r="BK8" s="51"/>
      <c r="BL8" s="51"/>
      <c r="BM8" s="51"/>
    </row>
    <row r="9" spans="1:65" x14ac:dyDescent="0.25">
      <c r="C9" s="5">
        <f>(C4-$B$4)*100/$B$4</f>
        <v>0.29159093583692069</v>
      </c>
      <c r="D9" s="5">
        <f t="shared" ref="D9:R9" si="28">(D4-$B$4)*100/$B$4</f>
        <v>0.40927337630921656</v>
      </c>
      <c r="E9" s="5">
        <f t="shared" si="28"/>
        <v>0.71917046955293751</v>
      </c>
      <c r="F9" s="5">
        <f t="shared" si="28"/>
        <v>0.76362828039803232</v>
      </c>
      <c r="G9" s="5">
        <f t="shared" si="28"/>
        <v>0.80677850857121391</v>
      </c>
      <c r="H9" s="5">
        <f t="shared" si="28"/>
        <v>0.95453535049754412</v>
      </c>
      <c r="I9" s="5">
        <f t="shared" si="28"/>
        <v>0.97414909057625765</v>
      </c>
      <c r="J9" s="5">
        <f t="shared" si="28"/>
        <v>1.0329903108123981</v>
      </c>
      <c r="K9" s="5">
        <f t="shared" si="28"/>
        <v>1.0277599801247452</v>
      </c>
      <c r="L9" s="5">
        <f t="shared" si="28"/>
        <v>1.0251448147809188</v>
      </c>
      <c r="M9" s="5">
        <f t="shared" si="28"/>
        <v>1.0473737202034588</v>
      </c>
      <c r="N9" s="5">
        <f t="shared" si="28"/>
        <v>1.0539116335630399</v>
      </c>
      <c r="O9" s="5">
        <f t="shared" si="28"/>
        <v>1.0460661375315454</v>
      </c>
      <c r="P9" s="5">
        <f t="shared" si="28"/>
        <v>1.0604495469226061</v>
      </c>
      <c r="Q9" s="5">
        <f t="shared" si="28"/>
        <v>1.0630647122664325</v>
      </c>
      <c r="R9" s="5">
        <f t="shared" si="28"/>
        <v>1.0787557043294063</v>
      </c>
      <c r="AC9" s="5" t="s">
        <v>52</v>
      </c>
      <c r="AD9" s="5">
        <v>0</v>
      </c>
      <c r="AE9" s="5">
        <f t="shared" ref="AE9:AG9" si="29">STDEV(AE4:AE7)</f>
        <v>2.4015003727210962E-2</v>
      </c>
      <c r="AF9" s="5">
        <f t="shared" si="29"/>
        <v>3.0470293441308968E-2</v>
      </c>
      <c r="AG9" s="5">
        <f t="shared" si="29"/>
        <v>2.5690237886265389E-2</v>
      </c>
      <c r="AH9" s="5">
        <f t="shared" ref="AH9:AI9" si="30">STDEV(AH4:AH7)</f>
        <v>2.7667739015817126E-2</v>
      </c>
      <c r="AI9" s="5">
        <f t="shared" si="30"/>
        <v>3.7165979002320548E-2</v>
      </c>
      <c r="AJ9" s="5">
        <f t="shared" ref="AJ9:AK9" si="31">STDEV(AJ4:AJ7)</f>
        <v>1.8028632550489473E-2</v>
      </c>
      <c r="AK9" s="5">
        <f t="shared" si="31"/>
        <v>1.7736199016463745E-2</v>
      </c>
      <c r="AL9" s="56">
        <f t="shared" ref="AL9:AM9" si="32">STDEV(AL4:AL7)</f>
        <v>1.5855602423891137E-2</v>
      </c>
      <c r="AM9" s="5">
        <f t="shared" si="32"/>
        <v>1.1517352543011845E-2</v>
      </c>
      <c r="AN9" s="5">
        <f t="shared" ref="AN9:AO9" si="33">STDEV(AN4:AN7)</f>
        <v>1.4665836972209939E-2</v>
      </c>
      <c r="AO9" s="5">
        <f t="shared" si="33"/>
        <v>1.6750346922376421E-2</v>
      </c>
      <c r="AP9" s="5">
        <f t="shared" ref="AP9:AQ9" si="34">STDEV(AP4:AP7)</f>
        <v>1.5295688662612111E-2</v>
      </c>
      <c r="AQ9" s="5">
        <f t="shared" si="34"/>
        <v>1.8694040374685559E-2</v>
      </c>
      <c r="AR9" s="5">
        <f t="shared" ref="AR9:AS9" si="35">STDEV(AR4:AR7)</f>
        <v>1.3512785626439911E-2</v>
      </c>
      <c r="AS9" s="5">
        <f t="shared" si="35"/>
        <v>2.3876520102048368E-2</v>
      </c>
      <c r="AT9" s="5">
        <f t="shared" ref="AT9:AU9" si="36">STDEV(AT4:AT7)</f>
        <v>1.4574627676251836E-2</v>
      </c>
      <c r="AU9" s="5">
        <f t="shared" si="36"/>
        <v>1.9790788597607349E-2</v>
      </c>
      <c r="AV9" s="5">
        <f t="shared" ref="AV9:AX9" si="37">STDEV(AV4:AV7)</f>
        <v>2.2617839235112142E-2</v>
      </c>
      <c r="AW9" s="5">
        <f t="shared" si="37"/>
        <v>2.3376847896464138E-2</v>
      </c>
      <c r="AX9" s="5">
        <f t="shared" si="37"/>
        <v>2.6135214540841153E-2</v>
      </c>
      <c r="AY9" s="5">
        <f t="shared" ref="AY9:AZ9" si="38">STDEV(AY4:AY7)</f>
        <v>2.1169165703861778E-2</v>
      </c>
      <c r="AZ9" s="5">
        <f t="shared" si="38"/>
        <v>2.4325068261066094E-2</v>
      </c>
      <c r="BA9" s="5">
        <f t="shared" ref="BA9:BB9" si="39">STDEV(BA4:BA7)</f>
        <v>2.4947791061961291E-2</v>
      </c>
      <c r="BB9" s="5">
        <f t="shared" si="39"/>
        <v>2.5384409774176574E-2</v>
      </c>
      <c r="BC9" s="5">
        <f t="shared" ref="BC9:BD9" si="40">STDEV(BC4:BC7)</f>
        <v>2.3349987982184347E-2</v>
      </c>
      <c r="BD9" s="5">
        <f t="shared" si="40"/>
        <v>2.4364693652576982E-2</v>
      </c>
      <c r="BE9" s="5">
        <f t="shared" ref="BE9" si="41">STDEV(BE4:BE7)</f>
        <v>2.6498646359844925E-2</v>
      </c>
    </row>
    <row r="10" spans="1:65" x14ac:dyDescent="0.25">
      <c r="A10" s="5" t="s">
        <v>83</v>
      </c>
      <c r="B10" s="10">
        <f>(B2-$AD$2)*24</f>
        <v>0</v>
      </c>
      <c r="C10" s="10">
        <f t="shared" ref="C10:R10" si="42">(C2-$AD$2)*24</f>
        <v>3</v>
      </c>
      <c r="D10" s="10">
        <f t="shared" si="42"/>
        <v>6.3833333333604969</v>
      </c>
      <c r="E10" s="10">
        <f t="shared" si="42"/>
        <v>21.700000000011642</v>
      </c>
      <c r="F10" s="10">
        <f t="shared" si="42"/>
        <v>25.583333333255723</v>
      </c>
      <c r="G10" s="10">
        <f t="shared" si="42"/>
        <v>29.000000000058208</v>
      </c>
      <c r="H10" s="10">
        <f t="shared" si="42"/>
        <v>47.000000000058208</v>
      </c>
      <c r="I10" s="10">
        <f t="shared" si="42"/>
        <v>52.250000000058208</v>
      </c>
      <c r="J10" s="10">
        <f t="shared" si="42"/>
        <v>118.03333333338378</v>
      </c>
      <c r="K10" s="10">
        <f t="shared" si="42"/>
        <v>143.00000000005821</v>
      </c>
      <c r="L10" s="10">
        <f t="shared" si="42"/>
        <v>168</v>
      </c>
      <c r="M10" s="10">
        <f t="shared" si="42"/>
        <v>191.58333333337214</v>
      </c>
      <c r="N10" s="10">
        <f t="shared" si="42"/>
        <v>219.99999999994179</v>
      </c>
      <c r="O10" s="10">
        <f t="shared" si="42"/>
        <v>288.99999999994179</v>
      </c>
      <c r="P10" s="10">
        <f t="shared" si="42"/>
        <v>317.00000000005821</v>
      </c>
      <c r="Q10" s="10">
        <f t="shared" si="42"/>
        <v>342.24999999994179</v>
      </c>
      <c r="R10" s="10">
        <f t="shared" si="42"/>
        <v>359.00000000005821</v>
      </c>
      <c r="AC10" s="5" t="s">
        <v>48</v>
      </c>
      <c r="AD10" s="5">
        <v>0</v>
      </c>
      <c r="AE10" s="10">
        <f t="shared" ref="AE10:AJ10" si="43">AE2-$AD$2</f>
        <v>0.125</v>
      </c>
      <c r="AF10" s="10">
        <f t="shared" si="43"/>
        <v>0.26597222222335404</v>
      </c>
      <c r="AG10" s="10">
        <f t="shared" si="43"/>
        <v>0.90416666666715173</v>
      </c>
      <c r="AH10" s="10">
        <f t="shared" si="43"/>
        <v>1.0659722222189885</v>
      </c>
      <c r="AI10" s="10">
        <f t="shared" si="43"/>
        <v>1.2083333333357587</v>
      </c>
      <c r="AJ10" s="10">
        <f t="shared" si="43"/>
        <v>1.9583333333357587</v>
      </c>
      <c r="AK10" s="10">
        <f t="shared" ref="AK10:AL10" si="44">AK2-$AD$2</f>
        <v>2.1770833333357587</v>
      </c>
      <c r="AL10" s="57">
        <f t="shared" si="44"/>
        <v>4.9180555555576575</v>
      </c>
      <c r="AM10" s="10">
        <f t="shared" ref="AM10:AN10" si="45">AM2-$AD$2</f>
        <v>5.9583333333357587</v>
      </c>
      <c r="AN10" s="10">
        <f t="shared" si="45"/>
        <v>7</v>
      </c>
      <c r="AO10" s="10">
        <f t="shared" ref="AO10:AQ10" si="46">AO2-$AD$2</f>
        <v>7.9826388888905058</v>
      </c>
      <c r="AP10" s="10">
        <f t="shared" si="46"/>
        <v>9.1666666666642413</v>
      </c>
      <c r="AQ10" s="10">
        <f t="shared" si="46"/>
        <v>12.041666666664241</v>
      </c>
      <c r="AR10" s="10">
        <f t="shared" ref="AR10:AS10" si="47">AR2-$AD$2</f>
        <v>13.208333333335759</v>
      </c>
      <c r="AS10" s="10">
        <f t="shared" si="47"/>
        <v>14.260416666664241</v>
      </c>
      <c r="AT10" s="10">
        <f t="shared" ref="AT10:AU10" si="48">AT2-$AD$2</f>
        <v>14.958333333335759</v>
      </c>
      <c r="AU10" s="10">
        <f t="shared" si="48"/>
        <v>18.940972222218988</v>
      </c>
      <c r="AV10" s="10">
        <f>AV2-$AD$2</f>
        <v>20.930555555554747</v>
      </c>
      <c r="AW10" s="10">
        <f t="shared" ref="AW10:AX10" si="49">AW2-$AD$2</f>
        <v>22.194444444445253</v>
      </c>
      <c r="AX10" s="10">
        <f t="shared" si="49"/>
        <v>26.03125</v>
      </c>
      <c r="AY10" s="10">
        <f t="shared" ref="AY10:AZ10" si="50">AY2-$AD$2</f>
        <v>26.95625000000291</v>
      </c>
      <c r="AZ10" s="10">
        <f t="shared" si="50"/>
        <v>27.958333333335759</v>
      </c>
      <c r="BA10" s="10">
        <f t="shared" ref="BA10:BB10" si="51">BA2-$AD$2</f>
        <v>28.930555555554747</v>
      </c>
      <c r="BB10" s="10">
        <f t="shared" si="51"/>
        <v>29.941666666665697</v>
      </c>
      <c r="BC10" s="10">
        <f t="shared" ref="BC10:BD10" si="52">BC2-$AD$2</f>
        <v>32.958333333335759</v>
      </c>
      <c r="BD10" s="10">
        <f t="shared" si="52"/>
        <v>34.107638888890506</v>
      </c>
      <c r="BE10" s="10">
        <f t="shared" ref="BE10" si="53">BE2-$AD$2</f>
        <v>34.941666666665697</v>
      </c>
    </row>
    <row r="11" spans="1:65" ht="30" x14ac:dyDescent="0.25">
      <c r="A11" s="61" t="s">
        <v>84</v>
      </c>
      <c r="B11" s="10">
        <v>1</v>
      </c>
      <c r="C11" s="10">
        <v>3</v>
      </c>
      <c r="D11" s="10">
        <v>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AE11" s="10"/>
      <c r="AF11" s="10"/>
      <c r="AG11" s="10"/>
      <c r="AH11" s="10"/>
      <c r="AI11" s="10"/>
      <c r="AJ11" s="10"/>
      <c r="AK11" s="10"/>
      <c r="AL11" s="57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</row>
    <row r="12" spans="1:65" ht="18" x14ac:dyDescent="0.35">
      <c r="A12" s="76" t="s">
        <v>12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8"/>
      <c r="X12" s="35"/>
      <c r="Y12" s="36"/>
      <c r="Z12" s="37"/>
      <c r="AA12" s="42"/>
      <c r="AB12" s="42"/>
      <c r="AC12" s="43"/>
      <c r="AD12" s="79" t="s">
        <v>13</v>
      </c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x14ac:dyDescent="0.25">
      <c r="A13" s="75" t="s">
        <v>2</v>
      </c>
      <c r="B13" s="9">
        <v>42086.5</v>
      </c>
      <c r="C13" s="9" t="s">
        <v>23</v>
      </c>
      <c r="D13" s="9">
        <v>42452.765972222223</v>
      </c>
      <c r="E13" s="9">
        <v>42453.404166666667</v>
      </c>
      <c r="F13" s="9">
        <v>42453.565972222219</v>
      </c>
      <c r="G13" s="9">
        <v>42453.708333333336</v>
      </c>
      <c r="H13" s="9">
        <v>42454.458333333336</v>
      </c>
      <c r="I13" s="9">
        <v>42454.677083333336</v>
      </c>
      <c r="J13" s="9">
        <v>42457.418055555558</v>
      </c>
      <c r="K13" s="9">
        <v>42458.458333333336</v>
      </c>
      <c r="L13" s="9">
        <v>42459.5</v>
      </c>
      <c r="M13" s="9">
        <v>42460.482638888891</v>
      </c>
      <c r="N13" s="9">
        <v>42461.666666666664</v>
      </c>
      <c r="O13" s="9">
        <v>42464.541666666664</v>
      </c>
      <c r="P13" s="9">
        <v>42465.708333333336</v>
      </c>
      <c r="Q13" s="9">
        <v>42466.760416666664</v>
      </c>
      <c r="R13" s="9">
        <v>42467.458333333336</v>
      </c>
      <c r="S13" s="9">
        <v>42471.458333333336</v>
      </c>
      <c r="T13" s="9">
        <v>42473.430555555555</v>
      </c>
      <c r="U13" s="9">
        <v>42474.694444444445</v>
      </c>
      <c r="V13" s="9">
        <v>42478.53125</v>
      </c>
      <c r="W13" s="9">
        <v>42479.456250000003</v>
      </c>
      <c r="X13" s="9">
        <v>42480.458333333336</v>
      </c>
      <c r="Y13" s="9">
        <v>42481.430555555555</v>
      </c>
      <c r="Z13" s="9">
        <v>42482.441666666666</v>
      </c>
      <c r="AA13" s="9">
        <v>42485.458333333336</v>
      </c>
      <c r="AB13" s="9">
        <v>42486.607638888891</v>
      </c>
      <c r="AC13" s="9">
        <v>42487.441666666666</v>
      </c>
      <c r="AD13" s="9" t="s">
        <v>18</v>
      </c>
      <c r="AE13" s="9" t="s">
        <v>23</v>
      </c>
      <c r="AF13" s="9">
        <v>42452.765972222223</v>
      </c>
      <c r="AG13" s="9">
        <f>E13</f>
        <v>42453.404166666667</v>
      </c>
      <c r="AH13" s="9">
        <f t="shared" ref="AH13" si="54">F13</f>
        <v>42453.565972222219</v>
      </c>
      <c r="AI13" s="9">
        <f t="shared" ref="AI13" si="55">G13</f>
        <v>42453.708333333336</v>
      </c>
      <c r="AJ13" s="9">
        <f t="shared" ref="AJ13:AO13" si="56">H13</f>
        <v>42454.458333333336</v>
      </c>
      <c r="AK13" s="9">
        <f t="shared" si="56"/>
        <v>42454.677083333336</v>
      </c>
      <c r="AL13" s="53">
        <f t="shared" si="56"/>
        <v>42457.418055555558</v>
      </c>
      <c r="AM13" s="9">
        <f t="shared" si="56"/>
        <v>42458.458333333336</v>
      </c>
      <c r="AN13" s="9">
        <f t="shared" si="56"/>
        <v>42459.5</v>
      </c>
      <c r="AO13" s="9">
        <f t="shared" si="56"/>
        <v>42460.482638888891</v>
      </c>
      <c r="AP13" s="9">
        <f t="shared" ref="AP13" si="57">N13</f>
        <v>42461.666666666664</v>
      </c>
      <c r="AQ13" s="9">
        <f t="shared" ref="AQ13" si="58">O13</f>
        <v>42464.541666666664</v>
      </c>
      <c r="AR13" s="9">
        <f t="shared" ref="AR13" si="59">P13</f>
        <v>42465.708333333336</v>
      </c>
      <c r="AS13" s="9">
        <f t="shared" ref="AS13:BB13" si="60">Q13</f>
        <v>42466.760416666664</v>
      </c>
      <c r="AT13" s="9">
        <f t="shared" si="60"/>
        <v>42467.458333333336</v>
      </c>
      <c r="AU13" s="9">
        <f t="shared" si="60"/>
        <v>42471.458333333336</v>
      </c>
      <c r="AV13" s="9">
        <f t="shared" si="60"/>
        <v>42473.430555555555</v>
      </c>
      <c r="AW13" s="9">
        <f t="shared" si="60"/>
        <v>42474.694444444445</v>
      </c>
      <c r="AX13" s="9">
        <f t="shared" si="60"/>
        <v>42478.53125</v>
      </c>
      <c r="AY13" s="9">
        <f t="shared" si="60"/>
        <v>42479.456250000003</v>
      </c>
      <c r="AZ13" s="9">
        <f t="shared" si="60"/>
        <v>42480.458333333336</v>
      </c>
      <c r="BA13" s="9">
        <f t="shared" si="60"/>
        <v>42481.430555555555</v>
      </c>
      <c r="BB13" s="9">
        <f t="shared" si="60"/>
        <v>42482.441666666666</v>
      </c>
      <c r="BC13" s="9">
        <f t="shared" ref="BC13" si="61">AA13</f>
        <v>42485.458333333336</v>
      </c>
      <c r="BD13" s="9">
        <f t="shared" ref="BD13:BE13" si="62">AB13</f>
        <v>42486.607638888891</v>
      </c>
      <c r="BE13" s="9">
        <f t="shared" si="62"/>
        <v>42487.441666666666</v>
      </c>
      <c r="BF13" s="2"/>
      <c r="BG13" s="2"/>
      <c r="BH13" s="2"/>
      <c r="BI13" s="2"/>
      <c r="BJ13" s="2"/>
      <c r="BK13" s="2"/>
      <c r="BL13" s="2"/>
      <c r="BM13" s="2"/>
    </row>
    <row r="14" spans="1:65" x14ac:dyDescent="0.25">
      <c r="A14" s="75"/>
      <c r="B14" s="20" t="s">
        <v>3</v>
      </c>
      <c r="C14" s="20" t="s">
        <v>4</v>
      </c>
      <c r="D14" s="20" t="s">
        <v>5</v>
      </c>
      <c r="E14" s="20" t="s">
        <v>14</v>
      </c>
      <c r="F14" s="20" t="s">
        <v>15</v>
      </c>
      <c r="G14" s="20" t="s">
        <v>16</v>
      </c>
      <c r="H14" s="20" t="s">
        <v>17</v>
      </c>
      <c r="I14" s="20" t="s">
        <v>27</v>
      </c>
      <c r="J14" s="20" t="s">
        <v>28</v>
      </c>
      <c r="K14" s="20" t="s">
        <v>29</v>
      </c>
      <c r="L14" s="20" t="s">
        <v>30</v>
      </c>
      <c r="M14" s="20" t="s">
        <v>31</v>
      </c>
      <c r="N14" s="20" t="s">
        <v>32</v>
      </c>
      <c r="O14" s="20" t="s">
        <v>33</v>
      </c>
      <c r="P14" s="20" t="s">
        <v>34</v>
      </c>
      <c r="Q14" s="20" t="s">
        <v>35</v>
      </c>
      <c r="R14" s="20" t="s">
        <v>36</v>
      </c>
      <c r="S14" s="21" t="s">
        <v>37</v>
      </c>
      <c r="T14" s="24" t="s">
        <v>37</v>
      </c>
      <c r="U14" s="28" t="s">
        <v>37</v>
      </c>
      <c r="V14" s="28" t="s">
        <v>37</v>
      </c>
      <c r="W14" s="29" t="s">
        <v>37</v>
      </c>
      <c r="X14" s="32" t="s">
        <v>37</v>
      </c>
      <c r="Y14" s="33" t="s">
        <v>37</v>
      </c>
      <c r="Z14" s="39" t="s">
        <v>37</v>
      </c>
      <c r="AA14" s="41" t="s">
        <v>37</v>
      </c>
      <c r="AB14" s="41" t="s">
        <v>37</v>
      </c>
      <c r="AC14" s="45" t="s">
        <v>37</v>
      </c>
      <c r="AD14" s="20" t="s">
        <v>3</v>
      </c>
      <c r="AE14" s="20" t="s">
        <v>4</v>
      </c>
      <c r="AF14" s="20" t="s">
        <v>5</v>
      </c>
      <c r="AG14" s="20" t="s">
        <v>14</v>
      </c>
      <c r="AH14" s="20" t="s">
        <v>15</v>
      </c>
      <c r="AI14" s="20" t="s">
        <v>16</v>
      </c>
      <c r="AJ14" s="20" t="s">
        <v>17</v>
      </c>
      <c r="AK14" s="20" t="s">
        <v>27</v>
      </c>
      <c r="AL14" s="54" t="s">
        <v>28</v>
      </c>
      <c r="AM14" s="20" t="s">
        <v>29</v>
      </c>
      <c r="AN14" s="20" t="s">
        <v>30</v>
      </c>
      <c r="AO14" s="20" t="s">
        <v>31</v>
      </c>
      <c r="AP14" s="20" t="s">
        <v>32</v>
      </c>
      <c r="AQ14" s="20" t="s">
        <v>33</v>
      </c>
      <c r="AR14" s="20" t="s">
        <v>34</v>
      </c>
      <c r="AS14" s="20" t="s">
        <v>35</v>
      </c>
      <c r="AT14" s="20" t="s">
        <v>36</v>
      </c>
      <c r="AU14" s="32" t="s">
        <v>40</v>
      </c>
      <c r="AV14" s="32" t="s">
        <v>40</v>
      </c>
      <c r="AW14" s="31" t="s">
        <v>40</v>
      </c>
      <c r="AX14" s="31" t="s">
        <v>40</v>
      </c>
      <c r="AY14" s="31" t="s">
        <v>40</v>
      </c>
      <c r="AZ14" s="31" t="s">
        <v>40</v>
      </c>
      <c r="BA14" s="34" t="s">
        <v>40</v>
      </c>
      <c r="BB14" s="38" t="s">
        <v>40</v>
      </c>
      <c r="BC14" s="40" t="s">
        <v>40</v>
      </c>
      <c r="BD14" s="40" t="s">
        <v>40</v>
      </c>
      <c r="BE14" s="44" t="s">
        <v>40</v>
      </c>
      <c r="BF14" s="1"/>
      <c r="BG14" s="6"/>
      <c r="BH14" s="6"/>
      <c r="BI14" s="1"/>
      <c r="BJ14" s="1"/>
      <c r="BK14" s="1"/>
      <c r="BL14" s="1"/>
      <c r="BM14" s="1"/>
    </row>
    <row r="15" spans="1:65" x14ac:dyDescent="0.25">
      <c r="A15" s="3" t="s">
        <v>6</v>
      </c>
      <c r="B15" s="3">
        <v>767.53</v>
      </c>
      <c r="C15" s="3">
        <v>768.97</v>
      </c>
      <c r="D15" s="3">
        <v>769.31</v>
      </c>
      <c r="E15" s="3">
        <v>770.80899999999997</v>
      </c>
      <c r="F15" s="3">
        <v>771.09</v>
      </c>
      <c r="G15" s="3">
        <v>771.2</v>
      </c>
      <c r="H15" s="3">
        <v>772.01</v>
      </c>
      <c r="I15" s="3">
        <v>772.15</v>
      </c>
      <c r="J15" s="3">
        <v>773.25</v>
      </c>
      <c r="K15" s="3">
        <v>773.29</v>
      </c>
      <c r="L15" s="3">
        <v>773.33</v>
      </c>
      <c r="M15" s="3">
        <v>773.65</v>
      </c>
      <c r="N15" s="3">
        <v>773.69</v>
      </c>
      <c r="O15" s="3">
        <v>773.7</v>
      </c>
      <c r="P15" s="3">
        <v>773.76</v>
      </c>
      <c r="Q15" s="3">
        <v>773.86</v>
      </c>
      <c r="R15" s="3">
        <v>773.92</v>
      </c>
      <c r="S15" s="3">
        <v>770.1</v>
      </c>
      <c r="T15" s="3">
        <v>769.46</v>
      </c>
      <c r="U15" s="3">
        <v>769.1</v>
      </c>
      <c r="V15" s="3">
        <v>768.31</v>
      </c>
      <c r="W15" s="3">
        <v>768.06</v>
      </c>
      <c r="X15" s="3">
        <v>767.89</v>
      </c>
      <c r="Y15" s="3">
        <v>767.75</v>
      </c>
      <c r="Z15" s="3">
        <v>767.67</v>
      </c>
      <c r="AA15" s="3">
        <v>767.52</v>
      </c>
      <c r="AB15" s="3">
        <v>767.25</v>
      </c>
      <c r="AC15" s="3">
        <v>767.15</v>
      </c>
      <c r="AD15" s="3">
        <f t="shared" ref="AD15:AV15" si="63">(B15-$B$15)*100/$B$15</f>
        <v>0</v>
      </c>
      <c r="AE15" s="3">
        <f t="shared" si="63"/>
        <v>0.18761481635897681</v>
      </c>
      <c r="AF15" s="3">
        <f t="shared" si="63"/>
        <v>0.23191275911038953</v>
      </c>
      <c r="AG15" s="3">
        <f t="shared" si="63"/>
        <v>0.42721457141740343</v>
      </c>
      <c r="AH15" s="3">
        <f t="shared" si="63"/>
        <v>0.46382551822079388</v>
      </c>
      <c r="AI15" s="3">
        <f t="shared" si="63"/>
        <v>0.47815720558155028</v>
      </c>
      <c r="AJ15" s="3">
        <f t="shared" si="63"/>
        <v>0.58369053978346364</v>
      </c>
      <c r="AK15" s="3">
        <f t="shared" si="63"/>
        <v>0.60193086915169502</v>
      </c>
      <c r="AL15" s="55">
        <f t="shared" si="63"/>
        <v>0.74524774275924421</v>
      </c>
      <c r="AM15" s="3">
        <f t="shared" si="63"/>
        <v>0.7504592654358776</v>
      </c>
      <c r="AN15" s="3">
        <f t="shared" si="63"/>
        <v>0.75567078811252564</v>
      </c>
      <c r="AO15" s="3">
        <f t="shared" si="63"/>
        <v>0.7973629695256218</v>
      </c>
      <c r="AP15" s="3">
        <f t="shared" si="63"/>
        <v>0.80257449220226984</v>
      </c>
      <c r="AQ15" s="3">
        <f t="shared" si="63"/>
        <v>0.80387737287142824</v>
      </c>
      <c r="AR15" s="3">
        <f t="shared" si="63"/>
        <v>0.81169465688637821</v>
      </c>
      <c r="AS15" s="3">
        <f t="shared" si="63"/>
        <v>0.82472346357797621</v>
      </c>
      <c r="AT15" s="3">
        <f t="shared" si="63"/>
        <v>0.83254074759292618</v>
      </c>
      <c r="AU15" s="3">
        <f t="shared" si="63"/>
        <v>0.33484033197400104</v>
      </c>
      <c r="AV15" s="3">
        <f t="shared" si="63"/>
        <v>0.25145596914779406</v>
      </c>
      <c r="AW15" s="3">
        <f t="shared" ref="AW15" si="64">(U15-$B$15)*100/$B$15</f>
        <v>0.20455226505804985</v>
      </c>
      <c r="AX15" s="3">
        <f t="shared" ref="AX15:BE15" si="65">(V15-$B$15)*100/$B$15</f>
        <v>0.10162469219443836</v>
      </c>
      <c r="AY15" s="3">
        <f t="shared" si="65"/>
        <v>6.9052675465450561E-2</v>
      </c>
      <c r="AZ15" s="3">
        <f t="shared" si="65"/>
        <v>4.6903704089744203E-2</v>
      </c>
      <c r="BA15" s="3">
        <f t="shared" si="65"/>
        <v>2.8663374721512813E-2</v>
      </c>
      <c r="BB15" s="3">
        <f t="shared" si="65"/>
        <v>1.8240329368231386E-2</v>
      </c>
      <c r="BC15" s="3">
        <f t="shared" si="65"/>
        <v>-1.3028806691583268E-3</v>
      </c>
      <c r="BD15" s="3">
        <f t="shared" si="65"/>
        <v>-3.6480658736462772E-2</v>
      </c>
      <c r="BE15" s="3">
        <f t="shared" si="65"/>
        <v>-4.9509465428060853E-2</v>
      </c>
      <c r="BF15" s="7"/>
      <c r="BG15" s="7"/>
      <c r="BH15" s="7"/>
      <c r="BI15" s="7"/>
      <c r="BJ15" s="7"/>
      <c r="BK15" s="7"/>
      <c r="BL15" s="7"/>
      <c r="BM15" s="7"/>
    </row>
    <row r="16" spans="1:65" x14ac:dyDescent="0.25">
      <c r="A16" s="3" t="s">
        <v>7</v>
      </c>
      <c r="B16" s="3">
        <v>761.01</v>
      </c>
      <c r="C16" s="3">
        <v>762.34</v>
      </c>
      <c r="D16" s="3">
        <v>762.6</v>
      </c>
      <c r="E16" s="3">
        <v>764.32</v>
      </c>
      <c r="F16" s="3">
        <v>764.43</v>
      </c>
      <c r="G16" s="3">
        <v>764.53</v>
      </c>
      <c r="H16" s="3">
        <v>765.38</v>
      </c>
      <c r="I16" s="3">
        <v>765.47</v>
      </c>
      <c r="J16" s="3">
        <v>766.67</v>
      </c>
      <c r="K16" s="3">
        <v>766.64</v>
      </c>
      <c r="L16" s="3">
        <v>766.82</v>
      </c>
      <c r="M16" s="3">
        <v>767.08</v>
      </c>
      <c r="N16" s="3">
        <v>767.12</v>
      </c>
      <c r="O16" s="3">
        <v>767.08</v>
      </c>
      <c r="P16" s="3">
        <v>767.2</v>
      </c>
      <c r="Q16" s="3">
        <v>767.37</v>
      </c>
      <c r="R16" s="3">
        <v>767.39</v>
      </c>
      <c r="S16" s="3">
        <v>763.6</v>
      </c>
      <c r="T16" s="3">
        <v>763.02</v>
      </c>
      <c r="U16" s="3">
        <v>762.67</v>
      </c>
      <c r="V16" s="3">
        <v>761.89</v>
      </c>
      <c r="W16" s="3">
        <v>761.59</v>
      </c>
      <c r="X16" s="3">
        <v>761.5</v>
      </c>
      <c r="Y16" s="3">
        <v>761.46</v>
      </c>
      <c r="Z16" s="3">
        <v>761.27</v>
      </c>
      <c r="AA16" s="3">
        <v>761.18</v>
      </c>
      <c r="AB16" s="3">
        <v>760.89</v>
      </c>
      <c r="AC16" s="3">
        <v>760.74</v>
      </c>
      <c r="AD16" s="3">
        <f t="shared" ref="AD16:AV16" si="66">(B16-$B$16)*100/$B$16</f>
        <v>0</v>
      </c>
      <c r="AE16" s="3">
        <f t="shared" si="66"/>
        <v>0.17476774286803604</v>
      </c>
      <c r="AF16" s="3">
        <f t="shared" si="66"/>
        <v>0.20893286553396564</v>
      </c>
      <c r="AG16" s="3">
        <f t="shared" si="66"/>
        <v>0.43494829240089605</v>
      </c>
      <c r="AH16" s="3">
        <f t="shared" si="66"/>
        <v>0.44940276737493057</v>
      </c>
      <c r="AI16" s="3">
        <f t="shared" si="66"/>
        <v>0.4625431991695223</v>
      </c>
      <c r="AJ16" s="3">
        <f t="shared" si="66"/>
        <v>0.57423686942352992</v>
      </c>
      <c r="AK16" s="3">
        <f t="shared" si="66"/>
        <v>0.58606325803866399</v>
      </c>
      <c r="AL16" s="55">
        <f t="shared" si="66"/>
        <v>0.74374843957372017</v>
      </c>
      <c r="AM16" s="3">
        <f t="shared" si="66"/>
        <v>0.73980631003534714</v>
      </c>
      <c r="AN16" s="3">
        <f t="shared" si="66"/>
        <v>0.76345908726561529</v>
      </c>
      <c r="AO16" s="3">
        <f t="shared" si="66"/>
        <v>0.79762420993154493</v>
      </c>
      <c r="AP16" s="3">
        <f t="shared" si="66"/>
        <v>0.80288038264937567</v>
      </c>
      <c r="AQ16" s="3">
        <f t="shared" si="66"/>
        <v>0.79762420993154493</v>
      </c>
      <c r="AR16" s="3">
        <f t="shared" si="66"/>
        <v>0.81339272808505203</v>
      </c>
      <c r="AS16" s="3">
        <f t="shared" si="66"/>
        <v>0.83573146213584759</v>
      </c>
      <c r="AT16" s="3">
        <f t="shared" si="66"/>
        <v>0.83835954849476291</v>
      </c>
      <c r="AU16" s="3">
        <f t="shared" si="66"/>
        <v>0.34033718347985331</v>
      </c>
      <c r="AV16" s="3">
        <f t="shared" si="66"/>
        <v>0.2641226790712331</v>
      </c>
      <c r="AW16" s="3">
        <f t="shared" ref="AW16" si="67">(U16-$B$16)*100/$B$16</f>
        <v>0.21813116779016942</v>
      </c>
      <c r="AX16" s="3">
        <f t="shared" ref="AX16:BE16" si="68">(V16-$B$16)*100/$B$16</f>
        <v>0.11563579979238058</v>
      </c>
      <c r="AY16" s="3">
        <f t="shared" si="68"/>
        <v>7.6214504408620251E-2</v>
      </c>
      <c r="AZ16" s="3">
        <f t="shared" si="68"/>
        <v>6.4388115793486175E-2</v>
      </c>
      <c r="BA16" s="3">
        <f t="shared" si="68"/>
        <v>5.913194307565544E-2</v>
      </c>
      <c r="BB16" s="3">
        <f t="shared" si="68"/>
        <v>3.4165122665929609E-2</v>
      </c>
      <c r="BC16" s="3">
        <f t="shared" si="68"/>
        <v>2.233873405079553E-2</v>
      </c>
      <c r="BD16" s="3">
        <f t="shared" si="68"/>
        <v>-1.5768518153507122E-2</v>
      </c>
      <c r="BE16" s="3">
        <f t="shared" si="68"/>
        <v>-3.5479165845387288E-2</v>
      </c>
      <c r="BF16" s="7"/>
      <c r="BG16" s="7"/>
      <c r="BH16" s="7"/>
      <c r="BI16" s="7"/>
      <c r="BJ16" s="7"/>
      <c r="BK16" s="7"/>
      <c r="BL16" s="7"/>
      <c r="BM16" s="7"/>
    </row>
    <row r="17" spans="1:65" x14ac:dyDescent="0.25">
      <c r="A17" s="3" t="s">
        <v>8</v>
      </c>
      <c r="B17" s="3">
        <v>664.02</v>
      </c>
      <c r="C17" s="3">
        <v>665.18</v>
      </c>
      <c r="D17" s="3">
        <v>665.55</v>
      </c>
      <c r="E17" s="3">
        <v>666.77</v>
      </c>
      <c r="F17" s="3">
        <v>666.99</v>
      </c>
      <c r="G17" s="3">
        <v>667.03</v>
      </c>
      <c r="H17" s="3">
        <v>667.73</v>
      </c>
      <c r="I17" s="3">
        <v>667.82</v>
      </c>
      <c r="J17" s="3">
        <v>668.56</v>
      </c>
      <c r="K17" s="3">
        <v>668.58</v>
      </c>
      <c r="L17" s="3">
        <v>668.63</v>
      </c>
      <c r="M17" s="3">
        <v>668.88</v>
      </c>
      <c r="N17" s="3">
        <v>668.86</v>
      </c>
      <c r="O17" s="3">
        <v>668.9</v>
      </c>
      <c r="P17" s="3">
        <v>668.91</v>
      </c>
      <c r="Q17" s="3">
        <v>669.08</v>
      </c>
      <c r="R17" s="3">
        <v>669.06</v>
      </c>
      <c r="S17" s="3">
        <v>665.67</v>
      </c>
      <c r="T17" s="3">
        <v>665.14</v>
      </c>
      <c r="U17" s="3">
        <v>664.84</v>
      </c>
      <c r="V17" s="3">
        <v>664.18</v>
      </c>
      <c r="W17" s="3">
        <v>663.93</v>
      </c>
      <c r="X17" s="3">
        <v>663.84</v>
      </c>
      <c r="Y17" s="3">
        <v>663.7</v>
      </c>
      <c r="Z17" s="3">
        <v>663.69</v>
      </c>
      <c r="AA17" s="3">
        <v>663.6</v>
      </c>
      <c r="AB17" s="3">
        <v>663.37</v>
      </c>
      <c r="AC17" s="3">
        <v>663.28</v>
      </c>
      <c r="AD17" s="3">
        <f t="shared" ref="AD17:AV17" si="69">(B17-$B$17)*100/$B$17</f>
        <v>0</v>
      </c>
      <c r="AE17" s="3">
        <f t="shared" si="69"/>
        <v>0.17469353332730464</v>
      </c>
      <c r="AF17" s="3">
        <f t="shared" si="69"/>
        <v>0.2304147465437747</v>
      </c>
      <c r="AG17" s="3">
        <f t="shared" si="69"/>
        <v>0.41414415228456974</v>
      </c>
      <c r="AH17" s="3">
        <f t="shared" si="69"/>
        <v>0.44727568446733945</v>
      </c>
      <c r="AI17" s="3">
        <f t="shared" si="69"/>
        <v>0.45329959940965497</v>
      </c>
      <c r="AJ17" s="3">
        <f t="shared" si="69"/>
        <v>0.55871811090027956</v>
      </c>
      <c r="AK17" s="3">
        <f t="shared" si="69"/>
        <v>0.57227191952050671</v>
      </c>
      <c r="AL17" s="55">
        <f t="shared" si="69"/>
        <v>0.68371434595342973</v>
      </c>
      <c r="AM17" s="3">
        <f t="shared" si="69"/>
        <v>0.68672630342460461</v>
      </c>
      <c r="AN17" s="3">
        <f t="shared" si="69"/>
        <v>0.69425619710249897</v>
      </c>
      <c r="AO17" s="3">
        <f t="shared" si="69"/>
        <v>0.73190566549200531</v>
      </c>
      <c r="AP17" s="3">
        <f t="shared" si="69"/>
        <v>0.72889370802084752</v>
      </c>
      <c r="AQ17" s="3">
        <f t="shared" si="69"/>
        <v>0.7349176229631631</v>
      </c>
      <c r="AR17" s="3">
        <f t="shared" si="69"/>
        <v>0.73642360169874199</v>
      </c>
      <c r="AS17" s="3">
        <f t="shared" si="69"/>
        <v>0.76202524020361728</v>
      </c>
      <c r="AT17" s="3">
        <f t="shared" si="69"/>
        <v>0.7590132827324424</v>
      </c>
      <c r="AU17" s="3">
        <f t="shared" si="69"/>
        <v>0.24848649137073842</v>
      </c>
      <c r="AV17" s="3">
        <f t="shared" si="69"/>
        <v>0.16866961838498909</v>
      </c>
      <c r="AW17" s="3">
        <f t="shared" ref="AW17" si="70">(U17-$B$17)*100/$B$17</f>
        <v>0.12349025631758834</v>
      </c>
      <c r="AX17" s="3">
        <f t="shared" ref="AX17:BE17" si="71">(V17-$B$17)*100/$B$17</f>
        <v>2.4095659769279264E-2</v>
      </c>
      <c r="AY17" s="3">
        <f t="shared" si="71"/>
        <v>-1.3553808620227077E-2</v>
      </c>
      <c r="AZ17" s="3">
        <f t="shared" si="71"/>
        <v>-2.7107617240437032E-2</v>
      </c>
      <c r="BA17" s="3">
        <f t="shared" si="71"/>
        <v>-4.8191319538558527E-2</v>
      </c>
      <c r="BB17" s="3">
        <f t="shared" si="71"/>
        <v>-4.9697298274137415E-2</v>
      </c>
      <c r="BC17" s="3">
        <f t="shared" si="71"/>
        <v>-6.3251106894364487E-2</v>
      </c>
      <c r="BD17" s="3">
        <f t="shared" si="71"/>
        <v>-9.7888617812713061E-2</v>
      </c>
      <c r="BE17" s="3">
        <f t="shared" si="71"/>
        <v>-0.11144242643294014</v>
      </c>
      <c r="BF17" s="7"/>
      <c r="BG17" s="7"/>
      <c r="BH17" s="7"/>
      <c r="BI17" s="7"/>
      <c r="BJ17" s="7"/>
      <c r="BK17" s="7"/>
      <c r="BL17" s="7"/>
      <c r="BM17" s="7"/>
    </row>
    <row r="18" spans="1:65" x14ac:dyDescent="0.25">
      <c r="A18" s="3" t="s">
        <v>9</v>
      </c>
      <c r="B18" s="3">
        <v>771.14</v>
      </c>
      <c r="C18" s="3">
        <v>772.64</v>
      </c>
      <c r="D18" s="3">
        <v>773.11</v>
      </c>
      <c r="E18" s="3">
        <v>774.64</v>
      </c>
      <c r="F18" s="3">
        <v>774.92</v>
      </c>
      <c r="G18" s="3">
        <v>775</v>
      </c>
      <c r="H18" s="3">
        <v>775.85</v>
      </c>
      <c r="I18" s="3">
        <v>776.01</v>
      </c>
      <c r="J18" s="3">
        <v>777.05</v>
      </c>
      <c r="K18" s="3">
        <v>777.06</v>
      </c>
      <c r="L18" s="3">
        <v>777.13</v>
      </c>
      <c r="M18" s="3">
        <v>777.44</v>
      </c>
      <c r="N18" s="3">
        <v>777.56</v>
      </c>
      <c r="O18" s="3">
        <v>777.52</v>
      </c>
      <c r="P18" s="3">
        <v>777.55</v>
      </c>
      <c r="Q18" s="3">
        <v>777.73</v>
      </c>
      <c r="R18" s="3">
        <v>777.73</v>
      </c>
      <c r="S18" s="3">
        <v>773.6</v>
      </c>
      <c r="T18" s="3">
        <v>772.95</v>
      </c>
      <c r="U18" s="3">
        <v>772.52</v>
      </c>
      <c r="V18" s="3">
        <v>771.71</v>
      </c>
      <c r="W18" s="3">
        <v>771.49</v>
      </c>
      <c r="X18" s="3">
        <v>771.3</v>
      </c>
      <c r="Y18" s="3">
        <v>771.18</v>
      </c>
      <c r="Z18" s="3">
        <v>771.11</v>
      </c>
      <c r="AA18" s="3">
        <v>770.9</v>
      </c>
      <c r="AB18" s="3">
        <v>770.69</v>
      </c>
      <c r="AC18" s="3">
        <v>770.58</v>
      </c>
      <c r="AD18" s="3">
        <f t="shared" ref="AD18:AV18" si="72">(B18-$B$18)*100/$B$18</f>
        <v>0</v>
      </c>
      <c r="AE18" s="3">
        <f t="shared" si="72"/>
        <v>0.19451720828902663</v>
      </c>
      <c r="AF18" s="3">
        <f t="shared" si="72"/>
        <v>0.25546593355292518</v>
      </c>
      <c r="AG18" s="3">
        <f t="shared" si="72"/>
        <v>0.45387348600772881</v>
      </c>
      <c r="AH18" s="3">
        <f t="shared" si="72"/>
        <v>0.49018336488834358</v>
      </c>
      <c r="AI18" s="3">
        <f t="shared" si="72"/>
        <v>0.50055761599709703</v>
      </c>
      <c r="AJ18" s="3">
        <f t="shared" si="72"/>
        <v>0.61078403402754833</v>
      </c>
      <c r="AK18" s="3">
        <f t="shared" si="72"/>
        <v>0.63153253624504047</v>
      </c>
      <c r="AL18" s="55">
        <f t="shared" si="72"/>
        <v>0.76639780065876084</v>
      </c>
      <c r="AM18" s="3">
        <f t="shared" si="72"/>
        <v>0.76769458204735319</v>
      </c>
      <c r="AN18" s="3">
        <f t="shared" si="72"/>
        <v>0.77677205176751418</v>
      </c>
      <c r="AO18" s="3">
        <f t="shared" si="72"/>
        <v>0.81697227481392076</v>
      </c>
      <c r="AP18" s="3">
        <f t="shared" si="72"/>
        <v>0.83253365147702874</v>
      </c>
      <c r="AQ18" s="3">
        <f t="shared" si="72"/>
        <v>0.82734652592265934</v>
      </c>
      <c r="AR18" s="3">
        <f t="shared" si="72"/>
        <v>0.83123687008843639</v>
      </c>
      <c r="AS18" s="3">
        <f t="shared" si="72"/>
        <v>0.85457893508312788</v>
      </c>
      <c r="AT18" s="3">
        <f t="shared" si="72"/>
        <v>0.85457893508312788</v>
      </c>
      <c r="AU18" s="3">
        <f t="shared" si="72"/>
        <v>0.31900822159400838</v>
      </c>
      <c r="AV18" s="3">
        <f t="shared" si="72"/>
        <v>0.23471743133543316</v>
      </c>
      <c r="AW18" s="3">
        <f t="shared" ref="AW18" si="73">(U18-$B$18)*100/$B$18</f>
        <v>0.17895583162590392</v>
      </c>
      <c r="AX18" s="3">
        <f t="shared" ref="AX18:BE18" si="74">(V18-$B$18)*100/$B$18</f>
        <v>7.3916539149836605E-2</v>
      </c>
      <c r="AY18" s="3">
        <f t="shared" si="74"/>
        <v>4.5387348600775833E-2</v>
      </c>
      <c r="AZ18" s="3">
        <f t="shared" si="74"/>
        <v>2.0748502217492047E-2</v>
      </c>
      <c r="BA18" s="3">
        <f t="shared" si="74"/>
        <v>5.1871255543693264E-3</v>
      </c>
      <c r="BB18" s="3">
        <f t="shared" si="74"/>
        <v>-3.8903441657769946E-3</v>
      </c>
      <c r="BC18" s="3">
        <f t="shared" si="74"/>
        <v>-3.1122753326245443E-2</v>
      </c>
      <c r="BD18" s="3">
        <f t="shared" si="74"/>
        <v>-5.8355162486699148E-2</v>
      </c>
      <c r="BE18" s="3">
        <f t="shared" si="74"/>
        <v>-7.2619757761229531E-2</v>
      </c>
      <c r="BF18" s="7"/>
      <c r="BG18" s="7"/>
      <c r="BH18" s="7"/>
      <c r="BI18" s="7"/>
      <c r="BJ18" s="7"/>
      <c r="BK18" s="7"/>
      <c r="BL18" s="7"/>
      <c r="BM18" s="7"/>
    </row>
    <row r="19" spans="1:65" x14ac:dyDescent="0.25">
      <c r="B19" s="74">
        <f>AVERAGE(B15:B18)</f>
        <v>740.92499999999995</v>
      </c>
      <c r="AC19" s="5" t="s">
        <v>49</v>
      </c>
      <c r="AD19" s="5">
        <v>0</v>
      </c>
      <c r="AE19" s="5">
        <f t="shared" ref="AE19:AH19" si="75">AVERAGE(AE15:AE18)</f>
        <v>0.18289832521083602</v>
      </c>
      <c r="AF19" s="5">
        <f t="shared" si="75"/>
        <v>0.23168157618526375</v>
      </c>
      <c r="AG19" s="5">
        <f t="shared" si="75"/>
        <v>0.43254512552764945</v>
      </c>
      <c r="AH19" s="5">
        <f t="shared" si="75"/>
        <v>0.46267183373785187</v>
      </c>
      <c r="AI19" s="5">
        <f t="shared" ref="AI19:AJ19" si="76">AVERAGE(AI15:AI18)</f>
        <v>0.47363940503945612</v>
      </c>
      <c r="AJ19" s="5">
        <f t="shared" si="76"/>
        <v>0.58185738853370528</v>
      </c>
      <c r="AK19" s="5">
        <f t="shared" ref="AK19:AL19" si="77">AVERAGE(AK15:AK18)</f>
        <v>0.59794964573897647</v>
      </c>
      <c r="AL19" s="56">
        <f t="shared" si="77"/>
        <v>0.73477708223628868</v>
      </c>
      <c r="AM19" s="5">
        <f t="shared" ref="AM19:AN19" si="78">AVERAGE(AM15:AM18)</f>
        <v>0.73617161523579566</v>
      </c>
      <c r="AN19" s="5">
        <f t="shared" si="78"/>
        <v>0.74753953106203852</v>
      </c>
      <c r="AO19" s="5">
        <f t="shared" ref="AO19:AQ19" si="79">AVERAGE(AO15:AO18)</f>
        <v>0.78596627994077317</v>
      </c>
      <c r="AP19" s="5">
        <f t="shared" si="79"/>
        <v>0.79172055858738033</v>
      </c>
      <c r="AQ19" s="5">
        <f t="shared" si="79"/>
        <v>0.79094143292219887</v>
      </c>
      <c r="AR19" s="5">
        <f t="shared" ref="AR19:AS19" si="80">AVERAGE(AR15:AR18)</f>
        <v>0.79818696418965218</v>
      </c>
      <c r="AS19" s="5">
        <f t="shared" si="80"/>
        <v>0.8192647752501423</v>
      </c>
      <c r="AT19" s="5">
        <f t="shared" ref="AT19:AU19" si="81">AVERAGE(AT15:AT18)</f>
        <v>0.82112312847581481</v>
      </c>
      <c r="AU19" s="5">
        <f t="shared" si="81"/>
        <v>0.31066805710465029</v>
      </c>
      <c r="AV19" s="5">
        <f t="shared" ref="AV19:AX19" si="82">AVERAGE(AV15:AV18)</f>
        <v>0.22974142448486234</v>
      </c>
      <c r="AW19" s="5">
        <f t="shared" si="82"/>
        <v>0.18128238019792789</v>
      </c>
      <c r="AX19" s="5">
        <f t="shared" si="82"/>
        <v>7.8818172726483698E-2</v>
      </c>
      <c r="AY19" s="5">
        <f t="shared" ref="AY19:AZ19" si="83">AVERAGE(AY15:AY18)</f>
        <v>4.4275179963654897E-2</v>
      </c>
      <c r="AZ19" s="5">
        <f t="shared" si="83"/>
        <v>2.6233176215071347E-2</v>
      </c>
      <c r="BA19" s="5">
        <f t="shared" ref="BA19:BB19" si="84">AVERAGE(BA15:BA18)</f>
        <v>1.1197780953244765E-2</v>
      </c>
      <c r="BB19" s="5">
        <f t="shared" si="84"/>
        <v>-2.9554760143835274E-4</v>
      </c>
      <c r="BC19" s="5">
        <f t="shared" ref="BC19:BD19" si="85">AVERAGE(BC15:BC18)</f>
        <v>-1.8334501709743184E-2</v>
      </c>
      <c r="BD19" s="5">
        <f t="shared" si="85"/>
        <v>-5.2123239297345525E-2</v>
      </c>
      <c r="BE19" s="5">
        <f t="shared" ref="BE19" si="86">AVERAGE(BE15:BE18)</f>
        <v>-6.7262703866904444E-2</v>
      </c>
      <c r="BF19" s="7"/>
      <c r="BG19" s="7"/>
      <c r="BH19" s="7"/>
      <c r="BI19" s="7"/>
      <c r="BJ19" s="7"/>
      <c r="BK19" s="7"/>
      <c r="BL19" s="7"/>
      <c r="BM19" s="7"/>
    </row>
    <row r="20" spans="1:65" x14ac:dyDescent="0.25">
      <c r="A20" s="62">
        <v>0.33333333333333331</v>
      </c>
      <c r="AC20" s="5" t="s">
        <v>50</v>
      </c>
      <c r="AD20" s="5">
        <v>0</v>
      </c>
      <c r="AE20" s="5">
        <f t="shared" ref="AE20:AH20" si="87">STDEV(AE15:AE18)</f>
        <v>9.8432500022480364E-3</v>
      </c>
      <c r="AF20" s="5">
        <f t="shared" si="87"/>
        <v>1.901628946083278E-2</v>
      </c>
      <c r="AG20" s="5">
        <f t="shared" si="87"/>
        <v>1.6610085241640361E-2</v>
      </c>
      <c r="AH20" s="5">
        <f t="shared" si="87"/>
        <v>1.9759595716462811E-2</v>
      </c>
      <c r="AI20" s="5">
        <f t="shared" ref="AI20:AJ20" si="88">STDEV(AI15:AI18)</f>
        <v>2.0670704557128265E-2</v>
      </c>
      <c r="AJ20" s="5">
        <f t="shared" si="88"/>
        <v>2.1860235923828027E-2</v>
      </c>
      <c r="AK20" s="5">
        <f t="shared" ref="AK20:AL20" si="89">STDEV(AK15:AK18)</f>
        <v>2.5457759203021586E-2</v>
      </c>
      <c r="AL20" s="56">
        <f t="shared" si="89"/>
        <v>3.5578049667873105E-2</v>
      </c>
      <c r="AM20" s="5">
        <f t="shared" ref="AM20:AN20" si="90">STDEV(AM15:AM18)</f>
        <v>3.4908853944876958E-2</v>
      </c>
      <c r="AN20" s="5">
        <f t="shared" si="90"/>
        <v>3.6575053226572431E-2</v>
      </c>
      <c r="AO20" s="5">
        <f t="shared" ref="AO20:AQ20" si="91">STDEV(AO15:AO18)</f>
        <v>3.7191906009305824E-2</v>
      </c>
      <c r="AP20" s="5">
        <f t="shared" si="91"/>
        <v>4.4178694908064878E-2</v>
      </c>
      <c r="AQ20" s="5">
        <f t="shared" si="91"/>
        <v>3.9479936379655953E-2</v>
      </c>
      <c r="AR20" s="5">
        <f t="shared" ref="AR20:AS20" si="92">STDEV(AR15:AR18)</f>
        <v>4.2113664622201875E-2</v>
      </c>
      <c r="AS20" s="5">
        <f t="shared" si="92"/>
        <v>4.0101551558945556E-2</v>
      </c>
      <c r="AT20" s="5">
        <f t="shared" ref="AT20:AU20" si="93">STDEV(AT15:AT18)</f>
        <v>4.2443610180192694E-2</v>
      </c>
      <c r="AU20" s="5">
        <f t="shared" si="93"/>
        <v>4.2429004988952287E-2</v>
      </c>
      <c r="AV20" s="5">
        <f t="shared" ref="AV20:AX20" si="94">STDEV(AV15:AV18)</f>
        <v>4.2458286436331545E-2</v>
      </c>
      <c r="AW20" s="5">
        <f t="shared" si="94"/>
        <v>4.1811733198868085E-2</v>
      </c>
      <c r="AX20" s="5">
        <f t="shared" si="94"/>
        <v>4.0390817558271758E-2</v>
      </c>
      <c r="AY20" s="5">
        <f t="shared" ref="AY20:AZ20" si="95">STDEV(AY15:AY18)</f>
        <v>4.0740944061449257E-2</v>
      </c>
      <c r="AZ20" s="5">
        <f t="shared" si="95"/>
        <v>3.982625613073635E-2</v>
      </c>
      <c r="BA20" s="5">
        <f t="shared" ref="BA20:BB20" si="96">STDEV(BA15:BA18)</f>
        <v>4.5335505216130008E-2</v>
      </c>
      <c r="BB20" s="5">
        <f t="shared" si="96"/>
        <v>3.6444350555230064E-2</v>
      </c>
      <c r="BC20" s="5">
        <f t="shared" ref="BC20:BD20" si="97">STDEV(BC15:BC18)</f>
        <v>3.7082920701317378E-2</v>
      </c>
      <c r="BD20" s="5">
        <f t="shared" si="97"/>
        <v>3.5117245589324657E-2</v>
      </c>
      <c r="BE20" s="5">
        <f t="shared" ref="BE20" si="98">STDEV(BE15:BE18)</f>
        <v>3.319596700740543E-2</v>
      </c>
    </row>
    <row r="21" spans="1:65" x14ac:dyDescent="0.25">
      <c r="A21" s="62"/>
      <c r="B21" s="62"/>
      <c r="C21" s="62"/>
      <c r="D21" s="62"/>
      <c r="E21" s="62"/>
      <c r="F21" s="62"/>
      <c r="G21" s="62"/>
      <c r="H21" s="62"/>
      <c r="I21" s="62"/>
      <c r="AC21" s="5" t="s">
        <v>53</v>
      </c>
      <c r="AD21" s="5">
        <f>AD10</f>
        <v>0</v>
      </c>
      <c r="AE21" s="5">
        <f t="shared" ref="AE21:BE21" si="99">AE10</f>
        <v>0.125</v>
      </c>
      <c r="AF21" s="5">
        <f t="shared" si="99"/>
        <v>0.26597222222335404</v>
      </c>
      <c r="AG21" s="5">
        <f t="shared" si="99"/>
        <v>0.90416666666715173</v>
      </c>
      <c r="AH21" s="5">
        <f t="shared" si="99"/>
        <v>1.0659722222189885</v>
      </c>
      <c r="AI21" s="5">
        <f t="shared" si="99"/>
        <v>1.2083333333357587</v>
      </c>
      <c r="AJ21" s="5">
        <f t="shared" si="99"/>
        <v>1.9583333333357587</v>
      </c>
      <c r="AK21" s="5">
        <f t="shared" si="99"/>
        <v>2.1770833333357587</v>
      </c>
      <c r="AL21" s="56">
        <f t="shared" si="99"/>
        <v>4.9180555555576575</v>
      </c>
      <c r="AM21" s="5">
        <f t="shared" si="99"/>
        <v>5.9583333333357587</v>
      </c>
      <c r="AN21" s="5">
        <f t="shared" si="99"/>
        <v>7</v>
      </c>
      <c r="AO21" s="5">
        <f t="shared" si="99"/>
        <v>7.9826388888905058</v>
      </c>
      <c r="AP21" s="5">
        <f t="shared" si="99"/>
        <v>9.1666666666642413</v>
      </c>
      <c r="AQ21" s="5">
        <f t="shared" si="99"/>
        <v>12.041666666664241</v>
      </c>
      <c r="AR21" s="5">
        <f t="shared" si="99"/>
        <v>13.208333333335759</v>
      </c>
      <c r="AS21" s="5">
        <f t="shared" si="99"/>
        <v>14.260416666664241</v>
      </c>
      <c r="AT21" s="5">
        <f t="shared" si="99"/>
        <v>14.958333333335759</v>
      </c>
      <c r="AU21" s="5">
        <f t="shared" si="99"/>
        <v>18.940972222218988</v>
      </c>
      <c r="AV21" s="5">
        <f t="shared" si="99"/>
        <v>20.930555555554747</v>
      </c>
      <c r="AW21" s="5">
        <f t="shared" si="99"/>
        <v>22.194444444445253</v>
      </c>
      <c r="AX21" s="5">
        <f t="shared" si="99"/>
        <v>26.03125</v>
      </c>
      <c r="AY21" s="5">
        <f t="shared" si="99"/>
        <v>26.95625000000291</v>
      </c>
      <c r="AZ21" s="5">
        <f t="shared" si="99"/>
        <v>27.958333333335759</v>
      </c>
      <c r="BA21" s="5">
        <f t="shared" si="99"/>
        <v>28.930555555554747</v>
      </c>
      <c r="BB21" s="5">
        <f t="shared" si="99"/>
        <v>29.941666666665697</v>
      </c>
      <c r="BC21" s="5">
        <f t="shared" si="99"/>
        <v>32.958333333335759</v>
      </c>
      <c r="BD21" s="5">
        <f t="shared" si="99"/>
        <v>34.107638888890506</v>
      </c>
      <c r="BE21" s="5">
        <f t="shared" si="99"/>
        <v>34.941666666665697</v>
      </c>
      <c r="BF21" s="5"/>
      <c r="BG21" s="5"/>
    </row>
    <row r="22" spans="1:65" x14ac:dyDescent="0.25">
      <c r="A22" s="81" t="s">
        <v>25</v>
      </c>
      <c r="B22" s="8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 t="s">
        <v>54</v>
      </c>
      <c r="AD22" s="46">
        <f>AD21*24</f>
        <v>0</v>
      </c>
      <c r="AE22" s="46">
        <f t="shared" ref="AE22:BE22" si="100">AE21*24</f>
        <v>3</v>
      </c>
      <c r="AF22" s="46">
        <f t="shared" si="100"/>
        <v>6.3833333333604969</v>
      </c>
      <c r="AG22" s="46">
        <f t="shared" si="100"/>
        <v>21.700000000011642</v>
      </c>
      <c r="AH22" s="46">
        <f t="shared" si="100"/>
        <v>25.583333333255723</v>
      </c>
      <c r="AI22" s="46">
        <f t="shared" si="100"/>
        <v>29.000000000058208</v>
      </c>
      <c r="AJ22" s="46">
        <f t="shared" si="100"/>
        <v>47.000000000058208</v>
      </c>
      <c r="AK22" s="46">
        <f t="shared" si="100"/>
        <v>52.250000000058208</v>
      </c>
      <c r="AL22" s="58">
        <f t="shared" si="100"/>
        <v>118.03333333338378</v>
      </c>
      <c r="AM22" s="46">
        <f t="shared" si="100"/>
        <v>143.00000000005821</v>
      </c>
      <c r="AN22" s="46">
        <f t="shared" si="100"/>
        <v>168</v>
      </c>
      <c r="AO22" s="46">
        <f t="shared" si="100"/>
        <v>191.58333333337214</v>
      </c>
      <c r="AP22" s="46">
        <f t="shared" si="100"/>
        <v>219.99999999994179</v>
      </c>
      <c r="AQ22" s="46">
        <f t="shared" si="100"/>
        <v>288.99999999994179</v>
      </c>
      <c r="AR22" s="46">
        <f t="shared" si="100"/>
        <v>317.00000000005821</v>
      </c>
      <c r="AS22" s="46">
        <f t="shared" si="100"/>
        <v>342.24999999994179</v>
      </c>
      <c r="AT22" s="46">
        <f t="shared" si="100"/>
        <v>359.00000000005821</v>
      </c>
      <c r="AU22" s="46">
        <f t="shared" si="100"/>
        <v>454.58333333325572</v>
      </c>
      <c r="AV22" s="46">
        <f t="shared" si="100"/>
        <v>502.33333333331393</v>
      </c>
      <c r="AW22" s="46">
        <f t="shared" si="100"/>
        <v>532.66666666668607</v>
      </c>
      <c r="AX22" s="46">
        <f t="shared" si="100"/>
        <v>624.75</v>
      </c>
      <c r="AY22" s="46">
        <f t="shared" si="100"/>
        <v>646.95000000006985</v>
      </c>
      <c r="AZ22" s="46">
        <f t="shared" si="100"/>
        <v>671.00000000005821</v>
      </c>
      <c r="BA22" s="46">
        <f t="shared" si="100"/>
        <v>694.33333333331393</v>
      </c>
      <c r="BB22" s="46">
        <f t="shared" si="100"/>
        <v>718.59999999997672</v>
      </c>
      <c r="BC22" s="46">
        <f t="shared" si="100"/>
        <v>791.00000000005821</v>
      </c>
      <c r="BD22" s="46">
        <f t="shared" si="100"/>
        <v>818.58333333337214</v>
      </c>
      <c r="BE22" s="46">
        <f t="shared" si="100"/>
        <v>838.59999999997672</v>
      </c>
      <c r="BF22" s="47"/>
    </row>
    <row r="23" spans="1:65" x14ac:dyDescent="0.25">
      <c r="A23" s="75" t="s">
        <v>2</v>
      </c>
      <c r="B23" s="9" t="s">
        <v>18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 t="s">
        <v>55</v>
      </c>
      <c r="AD23" s="48">
        <f>SQRT(AD22)/2.4</f>
        <v>0</v>
      </c>
      <c r="AE23" s="48">
        <f t="shared" ref="AE23:BE23" si="101">SQRT(AE22)/2.4</f>
        <v>0.72168783648703216</v>
      </c>
      <c r="AF23" s="48">
        <f t="shared" si="101"/>
        <v>1.0527191423154179</v>
      </c>
      <c r="AG23" s="48">
        <f t="shared" si="101"/>
        <v>1.9409691164758733</v>
      </c>
      <c r="AH23" s="48">
        <f t="shared" si="101"/>
        <v>2.1074987368709031</v>
      </c>
      <c r="AI23" s="48">
        <f t="shared" si="101"/>
        <v>2.2438186696416285</v>
      </c>
      <c r="AJ23" s="48">
        <f t="shared" si="101"/>
        <v>2.8565227501688706</v>
      </c>
      <c r="AK23" s="48">
        <f t="shared" si="101"/>
        <v>3.0118400614185443</v>
      </c>
      <c r="AL23" s="59">
        <f t="shared" si="101"/>
        <v>4.5267977807890771</v>
      </c>
      <c r="AM23" s="48">
        <f t="shared" si="101"/>
        <v>4.9826086429599306</v>
      </c>
      <c r="AN23" s="48">
        <f t="shared" si="101"/>
        <v>5.4006172486732176</v>
      </c>
      <c r="AO23" s="48">
        <f t="shared" si="101"/>
        <v>5.7672346380546289</v>
      </c>
      <c r="AP23" s="48">
        <f t="shared" si="101"/>
        <v>6.1801654059122351</v>
      </c>
      <c r="AQ23" s="48">
        <f t="shared" si="101"/>
        <v>7.0833333333326198</v>
      </c>
      <c r="AR23" s="48">
        <f t="shared" si="101"/>
        <v>7.4185390894860381</v>
      </c>
      <c r="AS23" s="48">
        <f t="shared" si="101"/>
        <v>7.7083333333326776</v>
      </c>
      <c r="AT23" s="48">
        <f t="shared" si="101"/>
        <v>7.8947063839574811</v>
      </c>
      <c r="AU23" s="48">
        <f t="shared" si="101"/>
        <v>8.8837333139046404</v>
      </c>
      <c r="AV23" s="48">
        <f t="shared" si="101"/>
        <v>9.3386641522299545</v>
      </c>
      <c r="AW23" s="48">
        <f t="shared" si="101"/>
        <v>9.6164885406189313</v>
      </c>
      <c r="AX23" s="48">
        <f t="shared" si="101"/>
        <v>10.414583124958323</v>
      </c>
      <c r="AY23" s="48">
        <f t="shared" si="101"/>
        <v>10.598004922311816</v>
      </c>
      <c r="AZ23" s="48">
        <f t="shared" si="101"/>
        <v>10.793194872490984</v>
      </c>
      <c r="BA23" s="48">
        <f t="shared" si="101"/>
        <v>10.979252318872998</v>
      </c>
      <c r="BB23" s="48">
        <f t="shared" si="101"/>
        <v>11.1694648235464</v>
      </c>
      <c r="BC23" s="48">
        <f t="shared" si="101"/>
        <v>11.718634258688127</v>
      </c>
      <c r="BD23" s="48">
        <f t="shared" si="101"/>
        <v>11.921206400236672</v>
      </c>
      <c r="BE23" s="48">
        <f t="shared" si="101"/>
        <v>12.066079635812692</v>
      </c>
      <c r="BF23" s="47"/>
      <c r="BI23"/>
      <c r="BJ23"/>
      <c r="BK23"/>
      <c r="BL23"/>
      <c r="BM23"/>
    </row>
    <row r="24" spans="1:65" x14ac:dyDescent="0.25">
      <c r="A24" s="75"/>
      <c r="B24" s="11" t="s">
        <v>3</v>
      </c>
      <c r="C24" s="1"/>
      <c r="D24" s="1"/>
      <c r="E24" s="1"/>
      <c r="F24" s="1"/>
      <c r="G24" s="1"/>
      <c r="H24" s="1"/>
      <c r="I24" s="12"/>
      <c r="J24" s="14"/>
      <c r="K24" s="15"/>
      <c r="L24" s="16"/>
      <c r="M24" s="17"/>
      <c r="N24" s="18"/>
      <c r="O24" s="18"/>
      <c r="P24" s="19"/>
      <c r="Q24" s="19"/>
      <c r="R24" s="19"/>
      <c r="S24" s="22"/>
      <c r="T24" s="23"/>
      <c r="U24" s="26"/>
      <c r="V24" s="27"/>
      <c r="W24" s="30"/>
      <c r="X24" s="31"/>
      <c r="Y24" s="34"/>
      <c r="Z24" s="38"/>
      <c r="AA24" s="40"/>
      <c r="AB24" s="40"/>
      <c r="AC24" s="44"/>
      <c r="AD24" s="48"/>
      <c r="AE24" s="48"/>
      <c r="AF24" s="48"/>
      <c r="AG24" s="48"/>
      <c r="AH24" s="48"/>
      <c r="AI24" s="48"/>
      <c r="AJ24" s="48"/>
      <c r="AK24" s="48"/>
      <c r="AL24" s="59"/>
      <c r="AM24" s="48"/>
      <c r="AN24" s="48"/>
      <c r="AO24" s="48"/>
      <c r="AP24" s="48"/>
      <c r="AQ24" s="48"/>
      <c r="AR24" s="48"/>
      <c r="AS24" s="48"/>
      <c r="AT24" s="48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I24"/>
      <c r="BJ24"/>
      <c r="BK24"/>
      <c r="BL24"/>
      <c r="BM24"/>
    </row>
    <row r="25" spans="1:65" x14ac:dyDescent="0.25">
      <c r="A25" s="3" t="s">
        <v>6</v>
      </c>
      <c r="B25" s="3">
        <v>5.55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T25" s="4"/>
      <c r="AU25" s="4"/>
      <c r="AV25" s="4"/>
      <c r="AW25" s="4"/>
      <c r="AX25" s="4"/>
      <c r="BI25"/>
      <c r="BJ25"/>
      <c r="BK25"/>
      <c r="BL25"/>
      <c r="BM25"/>
    </row>
    <row r="26" spans="1:65" x14ac:dyDescent="0.25">
      <c r="A26" s="3" t="s">
        <v>7</v>
      </c>
      <c r="B26" s="3">
        <v>5.15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T26" s="4"/>
      <c r="AU26" s="4"/>
      <c r="AV26" s="4"/>
      <c r="AW26" s="4"/>
      <c r="AX26" s="4"/>
      <c r="BI26"/>
      <c r="BJ26"/>
      <c r="BK26"/>
      <c r="BL26"/>
      <c r="BM26"/>
    </row>
    <row r="27" spans="1:65" x14ac:dyDescent="0.25">
      <c r="A27" s="3" t="s">
        <v>8</v>
      </c>
      <c r="B27" s="3">
        <v>4.5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T27" s="4"/>
      <c r="AU27" s="4"/>
      <c r="AV27" s="4"/>
      <c r="AW27" s="4"/>
      <c r="AX27" s="4"/>
      <c r="BI27"/>
      <c r="BJ27"/>
      <c r="BK27"/>
      <c r="BL27"/>
      <c r="BM27"/>
    </row>
    <row r="28" spans="1:65" x14ac:dyDescent="0.25">
      <c r="A28" s="3" t="s">
        <v>9</v>
      </c>
      <c r="B28" s="3">
        <v>5.61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T28" s="4"/>
      <c r="AU28" s="4"/>
      <c r="AV28" s="4"/>
      <c r="AW28" s="4"/>
      <c r="AX28" s="4"/>
      <c r="BI28"/>
      <c r="BJ28"/>
      <c r="BK28"/>
      <c r="BL28"/>
      <c r="BM28"/>
    </row>
    <row r="29" spans="1:65" x14ac:dyDescent="0.25">
      <c r="A29" s="3" t="s">
        <v>10</v>
      </c>
      <c r="B29" s="3">
        <v>5.4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T29" s="4"/>
      <c r="AU29" s="4"/>
      <c r="AV29" s="4"/>
      <c r="AW29" s="4"/>
      <c r="AX29" s="4"/>
      <c r="BI29"/>
      <c r="BJ29"/>
      <c r="BK29"/>
      <c r="BL29"/>
      <c r="BM29"/>
    </row>
    <row r="30" spans="1:65" x14ac:dyDescent="0.25">
      <c r="A30" s="3" t="s">
        <v>11</v>
      </c>
      <c r="B30" s="3">
        <v>4.3099999999999996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T30" s="4"/>
      <c r="AU30" s="4"/>
      <c r="AV30" s="4"/>
      <c r="AW30" s="4"/>
      <c r="AX30" s="4"/>
      <c r="BI30"/>
      <c r="BJ30"/>
      <c r="BK30"/>
      <c r="BL30"/>
      <c r="BM30"/>
    </row>
    <row r="31" spans="1:65" x14ac:dyDescent="0.25">
      <c r="A31" s="3" t="s">
        <v>19</v>
      </c>
      <c r="B31" s="3">
        <v>6.82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T31" s="4"/>
      <c r="AU31" s="4"/>
      <c r="AV31" s="4"/>
      <c r="AW31" s="4"/>
      <c r="AX31" s="4"/>
      <c r="BI31"/>
      <c r="BJ31"/>
      <c r="BK31"/>
      <c r="BL31"/>
      <c r="BM31"/>
    </row>
    <row r="32" spans="1:65" x14ac:dyDescent="0.25">
      <c r="A32" s="3" t="s">
        <v>20</v>
      </c>
      <c r="B32" s="3">
        <v>7.43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T32" s="4"/>
      <c r="AU32" s="4"/>
      <c r="AV32" s="4"/>
      <c r="AW32" s="4"/>
      <c r="AX32" s="4"/>
      <c r="BI32"/>
      <c r="BJ32"/>
      <c r="BK32"/>
      <c r="BL32"/>
      <c r="BM32"/>
    </row>
    <row r="33" spans="1:65" x14ac:dyDescent="0.25">
      <c r="A33" s="3" t="s">
        <v>21</v>
      </c>
      <c r="B33" s="3">
        <v>7.48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T33" s="4"/>
      <c r="AU33" s="4"/>
      <c r="AV33" s="4"/>
      <c r="AW33" s="4"/>
      <c r="AX33" s="4"/>
      <c r="BI33"/>
      <c r="BJ33"/>
      <c r="BK33"/>
      <c r="BL33"/>
      <c r="BM33"/>
    </row>
    <row r="34" spans="1:65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65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65" x14ac:dyDescent="0.25">
      <c r="AG36" s="5"/>
      <c r="AH36" s="5"/>
      <c r="AI36" s="5"/>
      <c r="AJ36" s="5"/>
    </row>
    <row r="37" spans="1:65" x14ac:dyDescent="0.25">
      <c r="A37" s="76" t="s">
        <v>24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35"/>
      <c r="Y37" s="36"/>
      <c r="Z37" s="37"/>
      <c r="AA37" s="42"/>
      <c r="AB37" s="42"/>
      <c r="AC37" s="43"/>
      <c r="AD37" s="79" t="s">
        <v>26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</row>
    <row r="38" spans="1:65" x14ac:dyDescent="0.25">
      <c r="A38" s="75" t="s">
        <v>2</v>
      </c>
      <c r="B38" s="9">
        <v>42086.5</v>
      </c>
      <c r="C38" s="9">
        <v>42452.625</v>
      </c>
      <c r="D38" s="9">
        <v>42452.765972222223</v>
      </c>
      <c r="E38" s="9">
        <v>42453.404166666667</v>
      </c>
      <c r="F38" s="9">
        <v>42453.565972222219</v>
      </c>
      <c r="G38" s="9">
        <v>42453.708333333336</v>
      </c>
      <c r="H38" s="9">
        <v>42454.458333333336</v>
      </c>
      <c r="I38" s="9">
        <v>42454.677083333336</v>
      </c>
      <c r="J38" s="9">
        <v>42457.418055555558</v>
      </c>
      <c r="K38" s="9">
        <v>42458.458333333336</v>
      </c>
      <c r="L38" s="9">
        <v>42459.5</v>
      </c>
      <c r="M38" s="9">
        <v>42460.482638888891</v>
      </c>
      <c r="N38" s="9">
        <v>42461.666666666664</v>
      </c>
      <c r="O38" s="9">
        <v>42464.541666666664</v>
      </c>
      <c r="P38" s="9">
        <v>42465.708333333336</v>
      </c>
      <c r="Q38" s="9">
        <v>42466.760416666664</v>
      </c>
      <c r="R38" s="9">
        <v>42467.458333333336</v>
      </c>
      <c r="S38" s="9">
        <v>42479.458333333336</v>
      </c>
      <c r="T38" s="9">
        <v>42480.458333333336</v>
      </c>
      <c r="U38" s="9">
        <v>42481.4375</v>
      </c>
      <c r="V38" s="9">
        <v>42482.441666666666</v>
      </c>
      <c r="W38" s="9">
        <v>42485.458333333336</v>
      </c>
      <c r="X38" s="9">
        <v>42486.607638888891</v>
      </c>
      <c r="Y38" s="9">
        <v>42487.441666666666</v>
      </c>
      <c r="Z38" s="9"/>
      <c r="AA38" s="9"/>
      <c r="AB38" s="9"/>
      <c r="AC38" s="9"/>
      <c r="AD38" s="9">
        <v>42452.5</v>
      </c>
      <c r="AE38" s="9">
        <v>42452.625</v>
      </c>
      <c r="AF38" s="9">
        <v>42452.765972222223</v>
      </c>
      <c r="AG38" s="9">
        <f>E38</f>
        <v>42453.404166666667</v>
      </c>
      <c r="AH38" s="9">
        <f t="shared" ref="AH38" si="102">F38</f>
        <v>42453.565972222219</v>
      </c>
      <c r="AI38" s="9">
        <f t="shared" ref="AI38" si="103">G38</f>
        <v>42453.708333333336</v>
      </c>
      <c r="AJ38" s="9">
        <f t="shared" ref="AJ38" si="104">H38</f>
        <v>42454.458333333336</v>
      </c>
      <c r="AK38" s="9">
        <f t="shared" ref="AK38:AO38" si="105">I38</f>
        <v>42454.677083333336</v>
      </c>
      <c r="AL38" s="53">
        <f t="shared" si="105"/>
        <v>42457.418055555558</v>
      </c>
      <c r="AM38" s="9">
        <f t="shared" si="105"/>
        <v>42458.458333333336</v>
      </c>
      <c r="AN38" s="9">
        <f t="shared" si="105"/>
        <v>42459.5</v>
      </c>
      <c r="AO38" s="9">
        <f t="shared" si="105"/>
        <v>42460.482638888891</v>
      </c>
      <c r="AP38" s="9">
        <f t="shared" ref="AP38" si="106">N38</f>
        <v>42461.666666666664</v>
      </c>
      <c r="AQ38" s="9">
        <f t="shared" ref="AQ38" si="107">O38</f>
        <v>42464.541666666664</v>
      </c>
      <c r="AR38" s="9">
        <f t="shared" ref="AR38" si="108">P38</f>
        <v>42465.708333333336</v>
      </c>
      <c r="AS38" s="9">
        <f t="shared" ref="AS38:AX38" si="109">Q38</f>
        <v>42466.760416666664</v>
      </c>
      <c r="AT38" s="9">
        <f t="shared" si="109"/>
        <v>42467.458333333336</v>
      </c>
      <c r="AU38" s="9">
        <f t="shared" si="109"/>
        <v>42479.458333333336</v>
      </c>
      <c r="AV38" s="9">
        <f t="shared" si="109"/>
        <v>42480.458333333336</v>
      </c>
      <c r="AW38" s="9">
        <f t="shared" si="109"/>
        <v>42481.4375</v>
      </c>
      <c r="AX38" s="9">
        <f t="shared" si="109"/>
        <v>42482.441666666666</v>
      </c>
      <c r="AY38" s="9">
        <f t="shared" ref="AY38" si="110">W38</f>
        <v>42485.458333333336</v>
      </c>
      <c r="AZ38" s="9">
        <f t="shared" ref="AZ38:BA38" si="111">X38</f>
        <v>42486.607638888891</v>
      </c>
      <c r="BA38" s="9">
        <f t="shared" si="111"/>
        <v>42487.441666666666</v>
      </c>
      <c r="BL38"/>
      <c r="BM38"/>
    </row>
    <row r="39" spans="1:65" x14ac:dyDescent="0.25">
      <c r="A39" s="75"/>
      <c r="B39" s="20" t="s">
        <v>3</v>
      </c>
      <c r="C39" s="20" t="s">
        <v>4</v>
      </c>
      <c r="D39" s="20" t="s">
        <v>5</v>
      </c>
      <c r="E39" s="20" t="s">
        <v>14</v>
      </c>
      <c r="F39" s="20" t="s">
        <v>15</v>
      </c>
      <c r="G39" s="20" t="s">
        <v>16</v>
      </c>
      <c r="H39" s="20" t="s">
        <v>17</v>
      </c>
      <c r="I39" s="20" t="s">
        <v>27</v>
      </c>
      <c r="J39" s="20" t="s">
        <v>28</v>
      </c>
      <c r="K39" s="20" t="s">
        <v>29</v>
      </c>
      <c r="L39" s="20" t="s">
        <v>30</v>
      </c>
      <c r="M39" s="20" t="s">
        <v>31</v>
      </c>
      <c r="N39" s="20" t="s">
        <v>32</v>
      </c>
      <c r="O39" s="20" t="s">
        <v>33</v>
      </c>
      <c r="P39" s="20" t="s">
        <v>34</v>
      </c>
      <c r="Q39" s="20" t="s">
        <v>35</v>
      </c>
      <c r="R39" s="20" t="s">
        <v>36</v>
      </c>
      <c r="S39" s="29" t="s">
        <v>38</v>
      </c>
      <c r="T39" s="24" t="s">
        <v>39</v>
      </c>
      <c r="U39" s="25" t="s">
        <v>41</v>
      </c>
      <c r="V39" s="39" t="s">
        <v>42</v>
      </c>
      <c r="W39" s="41" t="s">
        <v>43</v>
      </c>
      <c r="X39" s="41" t="s">
        <v>44</v>
      </c>
      <c r="Y39" s="33" t="s">
        <v>45</v>
      </c>
      <c r="Z39" s="39"/>
      <c r="AA39" s="41"/>
      <c r="AB39" s="41"/>
      <c r="AC39" s="45"/>
      <c r="AD39" s="32" t="s">
        <v>3</v>
      </c>
      <c r="AE39" s="32" t="s">
        <v>4</v>
      </c>
      <c r="AF39" s="32" t="s">
        <v>5</v>
      </c>
      <c r="AG39" s="32" t="s">
        <v>14</v>
      </c>
      <c r="AH39" s="32" t="s">
        <v>15</v>
      </c>
      <c r="AI39" s="32" t="s">
        <v>16</v>
      </c>
      <c r="AJ39" s="32" t="s">
        <v>17</v>
      </c>
      <c r="AK39" s="32" t="s">
        <v>27</v>
      </c>
      <c r="AL39" s="54" t="s">
        <v>28</v>
      </c>
      <c r="AM39" s="32" t="s">
        <v>29</v>
      </c>
      <c r="AN39" s="32" t="s">
        <v>30</v>
      </c>
      <c r="AO39" s="32" t="s">
        <v>31</v>
      </c>
      <c r="AP39" s="32" t="s">
        <v>32</v>
      </c>
      <c r="AQ39" s="32" t="s">
        <v>33</v>
      </c>
      <c r="AR39" s="32" t="s">
        <v>34</v>
      </c>
      <c r="AS39" s="32" t="s">
        <v>35</v>
      </c>
      <c r="AT39" s="32" t="s">
        <v>36</v>
      </c>
      <c r="AU39" s="32" t="s">
        <v>38</v>
      </c>
      <c r="AV39" s="32" t="s">
        <v>39</v>
      </c>
      <c r="AW39" s="39" t="s">
        <v>41</v>
      </c>
      <c r="AX39" s="39" t="s">
        <v>42</v>
      </c>
      <c r="AY39" s="41" t="s">
        <v>43</v>
      </c>
      <c r="AZ39" s="41" t="s">
        <v>44</v>
      </c>
      <c r="BA39" s="45" t="s">
        <v>45</v>
      </c>
      <c r="BL39"/>
      <c r="BM39"/>
    </row>
    <row r="40" spans="1:65" x14ac:dyDescent="0.25">
      <c r="A40" s="3" t="s">
        <v>22</v>
      </c>
      <c r="B40" s="3">
        <v>894.98</v>
      </c>
      <c r="C40" s="3">
        <v>897.76</v>
      </c>
      <c r="D40" s="3">
        <v>898.37</v>
      </c>
      <c r="E40" s="3">
        <v>901.44</v>
      </c>
      <c r="F40" s="3">
        <v>901.74</v>
      </c>
      <c r="G40" s="3">
        <v>901.95</v>
      </c>
      <c r="H40" s="3">
        <v>903.78</v>
      </c>
      <c r="I40" s="3">
        <v>904.28</v>
      </c>
      <c r="J40" s="3">
        <v>907.67</v>
      </c>
      <c r="K40" s="3">
        <v>908.29</v>
      </c>
      <c r="L40" s="3">
        <v>908.79</v>
      </c>
      <c r="M40" s="3">
        <v>909.52</v>
      </c>
      <c r="N40" s="3">
        <v>910</v>
      </c>
      <c r="O40" s="3">
        <v>910.68</v>
      </c>
      <c r="P40" s="3">
        <v>910.99</v>
      </c>
      <c r="Q40" s="3">
        <v>911.27</v>
      </c>
      <c r="R40" s="3">
        <v>911.27</v>
      </c>
      <c r="S40" s="3">
        <v>912.38</v>
      </c>
      <c r="T40" s="5">
        <v>912.42</v>
      </c>
      <c r="U40" s="3">
        <v>912.49</v>
      </c>
      <c r="V40" s="3">
        <v>912.49</v>
      </c>
      <c r="W40" s="3">
        <v>912.72</v>
      </c>
      <c r="X40" s="3">
        <v>912.63</v>
      </c>
      <c r="Y40" s="3">
        <v>912.68</v>
      </c>
      <c r="Z40" s="3"/>
      <c r="AA40" s="3"/>
      <c r="AB40" s="3"/>
      <c r="AC40" s="3" t="s">
        <v>47</v>
      </c>
      <c r="AD40" s="3">
        <f t="shared" ref="AD40:AO40" si="112">(B40-$B$40)*100/$B$40</f>
        <v>0</v>
      </c>
      <c r="AE40" s="3">
        <f t="shared" si="112"/>
        <v>0.31062146640148075</v>
      </c>
      <c r="AF40" s="3">
        <f t="shared" si="112"/>
        <v>0.37877941406511723</v>
      </c>
      <c r="AG40" s="3">
        <f t="shared" si="112"/>
        <v>0.72180383919194135</v>
      </c>
      <c r="AH40" s="3">
        <f t="shared" si="112"/>
        <v>0.75532414132159276</v>
      </c>
      <c r="AI40" s="3">
        <f t="shared" si="112"/>
        <v>0.77878835281235637</v>
      </c>
      <c r="AJ40" s="3">
        <f t="shared" si="112"/>
        <v>0.98326219580325303</v>
      </c>
      <c r="AK40" s="3">
        <f t="shared" si="112"/>
        <v>1.0391293660193472</v>
      </c>
      <c r="AL40" s="55">
        <f t="shared" si="112"/>
        <v>1.4179087800844645</v>
      </c>
      <c r="AM40" s="3">
        <f t="shared" si="112"/>
        <v>1.4871840711524218</v>
      </c>
      <c r="AN40" s="3">
        <f t="shared" si="112"/>
        <v>1.543051241368516</v>
      </c>
      <c r="AO40" s="3">
        <f t="shared" si="112"/>
        <v>1.6246173098840158</v>
      </c>
      <c r="AP40" s="3">
        <f t="shared" ref="AP40:AQ40" si="113">(N40-$B$40)*100/$B$40</f>
        <v>1.6782497932914682</v>
      </c>
      <c r="AQ40" s="3">
        <f t="shared" si="113"/>
        <v>1.7542291447853506</v>
      </c>
      <c r="AR40" s="3">
        <f t="shared" ref="AR40" si="114">(P40-$B$40)*100/$B$40</f>
        <v>1.7888667903193356</v>
      </c>
      <c r="AS40" s="3">
        <f t="shared" ref="AS40:AX40" si="115">(Q40-$B$40)*100/$B$40</f>
        <v>1.8201524056403453</v>
      </c>
      <c r="AT40" s="3">
        <f t="shared" si="115"/>
        <v>1.8201524056403453</v>
      </c>
      <c r="AU40" s="3">
        <f t="shared" si="115"/>
        <v>1.944177523520076</v>
      </c>
      <c r="AV40" s="3">
        <f t="shared" si="115"/>
        <v>1.9486468971373596</v>
      </c>
      <c r="AW40" s="3">
        <f t="shared" si="115"/>
        <v>1.9564683009676183</v>
      </c>
      <c r="AX40" s="3">
        <f t="shared" si="115"/>
        <v>1.9564683009676183</v>
      </c>
      <c r="AY40" s="3">
        <f t="shared" ref="AY40" si="116">(W40-$B$40)*100/$B$40</f>
        <v>1.9821671992670238</v>
      </c>
      <c r="AZ40" s="3">
        <f t="shared" ref="AZ40:BA40" si="117">(X40-$B$40)*100/$B$40</f>
        <v>1.9721111086281231</v>
      </c>
      <c r="BA40" s="3">
        <f t="shared" si="117"/>
        <v>1.9776978256497275</v>
      </c>
      <c r="BL40"/>
      <c r="BM40"/>
    </row>
    <row r="41" spans="1:65" x14ac:dyDescent="0.25">
      <c r="AC41" s="5" t="s">
        <v>46</v>
      </c>
      <c r="AD41" s="5">
        <v>0</v>
      </c>
      <c r="AE41" s="10">
        <f>AE38-$AD$38</f>
        <v>0.125</v>
      </c>
      <c r="AF41" s="10">
        <f t="shared" ref="AF41:BA41" si="118">AF38-$AD$38</f>
        <v>0.26597222222335404</v>
      </c>
      <c r="AG41" s="10">
        <f t="shared" si="118"/>
        <v>0.90416666666715173</v>
      </c>
      <c r="AH41" s="10">
        <f t="shared" si="118"/>
        <v>1.0659722222189885</v>
      </c>
      <c r="AI41" s="10">
        <f t="shared" si="118"/>
        <v>1.2083333333357587</v>
      </c>
      <c r="AJ41" s="10">
        <f t="shared" si="118"/>
        <v>1.9583333333357587</v>
      </c>
      <c r="AK41" s="10">
        <f t="shared" si="118"/>
        <v>2.1770833333357587</v>
      </c>
      <c r="AL41" s="57">
        <f t="shared" si="118"/>
        <v>4.9180555555576575</v>
      </c>
      <c r="AM41" s="10">
        <f t="shared" si="118"/>
        <v>5.9583333333357587</v>
      </c>
      <c r="AN41" s="10">
        <f t="shared" si="118"/>
        <v>7</v>
      </c>
      <c r="AO41" s="10">
        <f t="shared" si="118"/>
        <v>7.9826388888905058</v>
      </c>
      <c r="AP41" s="10">
        <f t="shared" si="118"/>
        <v>9.1666666666642413</v>
      </c>
      <c r="AQ41" s="10">
        <f t="shared" si="118"/>
        <v>12.041666666664241</v>
      </c>
      <c r="AR41" s="10">
        <f t="shared" si="118"/>
        <v>13.208333333335759</v>
      </c>
      <c r="AS41" s="10">
        <f t="shared" si="118"/>
        <v>14.260416666664241</v>
      </c>
      <c r="AT41" s="10">
        <f t="shared" si="118"/>
        <v>14.958333333335759</v>
      </c>
      <c r="AU41" s="10">
        <f t="shared" si="118"/>
        <v>26.958333333335759</v>
      </c>
      <c r="AV41" s="10">
        <f t="shared" si="118"/>
        <v>27.958333333335759</v>
      </c>
      <c r="AW41" s="10">
        <f t="shared" si="118"/>
        <v>28.9375</v>
      </c>
      <c r="AX41" s="10">
        <f t="shared" si="118"/>
        <v>29.941666666665697</v>
      </c>
      <c r="AY41" s="10">
        <f t="shared" si="118"/>
        <v>32.958333333335759</v>
      </c>
      <c r="AZ41" s="10">
        <f t="shared" si="118"/>
        <v>34.107638888890506</v>
      </c>
      <c r="BA41" s="10">
        <f t="shared" si="118"/>
        <v>34.941666666665697</v>
      </c>
      <c r="BB41" s="10"/>
      <c r="BC41" s="10"/>
      <c r="BD41" s="10"/>
    </row>
    <row r="42" spans="1:65" x14ac:dyDescent="0.25">
      <c r="AC42" s="8" t="s">
        <v>54</v>
      </c>
      <c r="AD42" s="46">
        <f>AD41*24</f>
        <v>0</v>
      </c>
      <c r="AE42" s="46">
        <f t="shared" ref="AE42" si="119">AE41*24</f>
        <v>3</v>
      </c>
      <c r="AF42" s="46">
        <f t="shared" ref="AF42" si="120">AF41*24</f>
        <v>6.3833333333604969</v>
      </c>
      <c r="AG42" s="46">
        <f t="shared" ref="AG42" si="121">AG41*24</f>
        <v>21.700000000011642</v>
      </c>
      <c r="AH42" s="46">
        <f t="shared" ref="AH42" si="122">AH41*24</f>
        <v>25.583333333255723</v>
      </c>
      <c r="AI42" s="46">
        <f t="shared" ref="AI42" si="123">AI41*24</f>
        <v>29.000000000058208</v>
      </c>
      <c r="AJ42" s="46">
        <f t="shared" ref="AJ42" si="124">AJ41*24</f>
        <v>47.000000000058208</v>
      </c>
      <c r="AK42" s="46">
        <f t="shared" ref="AK42" si="125">AK41*24</f>
        <v>52.250000000058208</v>
      </c>
      <c r="AL42" s="58">
        <f t="shared" ref="AL42" si="126">AL41*24</f>
        <v>118.03333333338378</v>
      </c>
      <c r="AM42" s="46">
        <f t="shared" ref="AM42" si="127">AM41*24</f>
        <v>143.00000000005821</v>
      </c>
      <c r="AN42" s="46">
        <f t="shared" ref="AN42" si="128">AN41*24</f>
        <v>168</v>
      </c>
      <c r="AO42" s="46">
        <f t="shared" ref="AO42" si="129">AO41*24</f>
        <v>191.58333333337214</v>
      </c>
      <c r="AP42" s="46">
        <f t="shared" ref="AP42" si="130">AP41*24</f>
        <v>219.99999999994179</v>
      </c>
      <c r="AQ42" s="46">
        <f t="shared" ref="AQ42" si="131">AQ41*24</f>
        <v>288.99999999994179</v>
      </c>
      <c r="AR42" s="46">
        <f t="shared" ref="AR42" si="132">AR41*24</f>
        <v>317.00000000005821</v>
      </c>
      <c r="AS42" s="46">
        <f t="shared" ref="AS42" si="133">AS41*24</f>
        <v>342.24999999994179</v>
      </c>
      <c r="AT42" s="46">
        <f t="shared" ref="AT42" si="134">AT41*24</f>
        <v>359.00000000005821</v>
      </c>
      <c r="AU42" s="46">
        <f t="shared" ref="AU42" si="135">AU41*24</f>
        <v>647.00000000005821</v>
      </c>
      <c r="AV42" s="46">
        <f t="shared" ref="AV42" si="136">AV41*24</f>
        <v>671.00000000005821</v>
      </c>
      <c r="AW42" s="46">
        <f t="shared" ref="AW42" si="137">AW41*24</f>
        <v>694.5</v>
      </c>
      <c r="AX42" s="46">
        <f t="shared" ref="AX42" si="138">AX41*24</f>
        <v>718.59999999997672</v>
      </c>
      <c r="AY42" s="46">
        <f t="shared" ref="AY42" si="139">AY41*24</f>
        <v>791.00000000005821</v>
      </c>
      <c r="AZ42" s="46">
        <f t="shared" ref="AZ42" si="140">AZ41*24</f>
        <v>818.58333333337214</v>
      </c>
      <c r="BA42" s="46">
        <f t="shared" ref="BA42" si="141">BA41*24</f>
        <v>838.59999999997672</v>
      </c>
      <c r="BB42" s="46"/>
      <c r="BC42" s="46"/>
      <c r="BD42" s="46"/>
      <c r="BE42" s="46"/>
    </row>
    <row r="43" spans="1:65" x14ac:dyDescent="0.25">
      <c r="AC43" s="13" t="s">
        <v>55</v>
      </c>
      <c r="AD43" s="48">
        <f>SQRT(AD42)/4.84</f>
        <v>0</v>
      </c>
      <c r="AE43" s="48">
        <f t="shared" ref="AE43:BA43" si="142">SQRT(AE42)/4.84</f>
        <v>0.35786173710100772</v>
      </c>
      <c r="AF43" s="48">
        <f t="shared" si="142"/>
        <v>0.52200949205723191</v>
      </c>
      <c r="AG43" s="48">
        <f t="shared" si="142"/>
        <v>0.96246402469878012</v>
      </c>
      <c r="AH43" s="48">
        <f t="shared" si="142"/>
        <v>1.0450406959690428</v>
      </c>
      <c r="AI43" s="48">
        <f t="shared" si="142"/>
        <v>1.1126373568470884</v>
      </c>
      <c r="AJ43" s="48">
        <f t="shared" si="142"/>
        <v>1.4164575620672086</v>
      </c>
      <c r="AK43" s="48">
        <f t="shared" si="142"/>
        <v>1.4934744106207658</v>
      </c>
      <c r="AL43" s="59">
        <f t="shared" si="142"/>
        <v>2.2446931144408646</v>
      </c>
      <c r="AM43" s="48">
        <f t="shared" si="142"/>
        <v>2.4707150295669074</v>
      </c>
      <c r="AN43" s="48">
        <f t="shared" si="142"/>
        <v>2.6779920241354795</v>
      </c>
      <c r="AO43" s="48">
        <f t="shared" si="142"/>
        <v>2.8597857709361798</v>
      </c>
      <c r="AP43" s="48">
        <f t="shared" si="142"/>
        <v>3.0645448293779678</v>
      </c>
      <c r="AQ43" s="48">
        <f t="shared" si="142"/>
        <v>3.5123966942145222</v>
      </c>
      <c r="AR43" s="48">
        <f t="shared" si="142"/>
        <v>3.6786144245385315</v>
      </c>
      <c r="AS43" s="48">
        <f t="shared" si="142"/>
        <v>3.8223140495864518</v>
      </c>
      <c r="AT43" s="48">
        <f t="shared" si="142"/>
        <v>3.9147304383260235</v>
      </c>
      <c r="AU43" s="48">
        <f t="shared" si="142"/>
        <v>5.2554121247840815</v>
      </c>
      <c r="AV43" s="48">
        <f t="shared" si="142"/>
        <v>5.3519974574335452</v>
      </c>
      <c r="AW43" s="48">
        <f t="shared" si="142"/>
        <v>5.4449107244233215</v>
      </c>
      <c r="AX43" s="48">
        <f t="shared" si="142"/>
        <v>5.5385775984527603</v>
      </c>
      <c r="AY43" s="48">
        <f t="shared" si="142"/>
        <v>5.8108930208370877</v>
      </c>
      <c r="AZ43" s="48">
        <f t="shared" si="142"/>
        <v>5.9113420166462838</v>
      </c>
      <c r="BA43" s="48">
        <f t="shared" si="142"/>
        <v>5.9831799847005085</v>
      </c>
      <c r="BB43" s="48"/>
      <c r="BC43" s="48"/>
      <c r="BD43" s="48"/>
      <c r="BE43" s="48"/>
    </row>
    <row r="51" spans="22:67" x14ac:dyDescent="0.25">
      <c r="V51" s="5" t="s">
        <v>68</v>
      </c>
      <c r="AP51" s="48"/>
    </row>
    <row r="52" spans="22:67" x14ac:dyDescent="0.25">
      <c r="V52" s="5" t="s">
        <v>67</v>
      </c>
      <c r="W52" s="5" t="s">
        <v>97</v>
      </c>
      <c r="X52" s="5">
        <v>1.9199999999999998E-2</v>
      </c>
      <c r="Y52" s="5">
        <v>2.1299999999999999E-3</v>
      </c>
      <c r="AP52" s="48"/>
    </row>
    <row r="53" spans="22:67" x14ac:dyDescent="0.25">
      <c r="V53" s="5" t="s">
        <v>62</v>
      </c>
      <c r="W53" s="5" t="s">
        <v>61</v>
      </c>
      <c r="X53" s="49">
        <f xml:space="preserve"> 0.0018474</f>
        <v>1.8473999999999999E-3</v>
      </c>
      <c r="Y53" s="5" t="s">
        <v>71</v>
      </c>
      <c r="AP53" s="48"/>
    </row>
    <row r="54" spans="22:67" x14ac:dyDescent="0.25">
      <c r="V54" s="5" t="s">
        <v>62</v>
      </c>
      <c r="W54" s="5" t="s">
        <v>63</v>
      </c>
      <c r="X54" s="49">
        <f xml:space="preserve"> 0.00032075</f>
        <v>3.2075000000000002E-4</v>
      </c>
      <c r="Y54" s="5" t="s">
        <v>72</v>
      </c>
      <c r="AP54" s="48"/>
    </row>
    <row r="55" spans="22:67" x14ac:dyDescent="0.25">
      <c r="V55" s="5" t="s">
        <v>62</v>
      </c>
      <c r="W55" s="5" t="s">
        <v>64</v>
      </c>
      <c r="X55" s="49">
        <f xml:space="preserve"> 0.030647</f>
        <v>3.0647000000000001E-2</v>
      </c>
      <c r="Y55" s="5" t="s">
        <v>73</v>
      </c>
      <c r="AB55" s="5" t="s">
        <v>59</v>
      </c>
      <c r="AP55" s="48"/>
    </row>
    <row r="56" spans="22:67" x14ac:dyDescent="0.25">
      <c r="V56" s="5" t="s">
        <v>62</v>
      </c>
      <c r="W56" s="5" t="s">
        <v>65</v>
      </c>
      <c r="X56" s="49">
        <f xml:space="preserve"> 2.4</f>
        <v>2.4</v>
      </c>
      <c r="AP56" s="48"/>
    </row>
    <row r="57" spans="22:67" x14ac:dyDescent="0.25">
      <c r="V57" s="5" t="s">
        <v>62</v>
      </c>
      <c r="W57" s="5" t="s">
        <v>66</v>
      </c>
      <c r="X57" s="49">
        <f xml:space="preserve"> 1.18</f>
        <v>1.18</v>
      </c>
      <c r="AA57" s="5" t="s">
        <v>70</v>
      </c>
      <c r="AC57" s="5" t="s">
        <v>57</v>
      </c>
      <c r="AD57" s="5" t="s">
        <v>56</v>
      </c>
      <c r="AE57" s="5" t="s">
        <v>99</v>
      </c>
      <c r="AF57" s="5" t="s">
        <v>58</v>
      </c>
      <c r="AG57" s="5" t="s">
        <v>99</v>
      </c>
      <c r="AH57" s="5" t="s">
        <v>57</v>
      </c>
      <c r="AI57" s="7" t="s">
        <v>60</v>
      </c>
      <c r="AL57" s="7"/>
      <c r="AM57" s="60"/>
      <c r="AR57" s="48"/>
      <c r="AY57" s="7"/>
      <c r="AZ57" s="7"/>
      <c r="BN57" s="4"/>
      <c r="BO57" s="4"/>
    </row>
    <row r="58" spans="22:67" x14ac:dyDescent="0.25">
      <c r="V58" s="5" t="s">
        <v>69</v>
      </c>
      <c r="W58" s="5" t="s">
        <v>97</v>
      </c>
      <c r="X58" s="5">
        <v>4.9300000000000004E-3</v>
      </c>
      <c r="Y58" s="73">
        <v>5.1374000000000005E-4</v>
      </c>
      <c r="Z58" s="5" t="s">
        <v>47</v>
      </c>
      <c r="AA58" s="5">
        <v>4.84</v>
      </c>
      <c r="AG58" s="5"/>
      <c r="AH58" s="5"/>
      <c r="AI58" s="4"/>
      <c r="AK58" s="7" t="s">
        <v>96</v>
      </c>
      <c r="AL58" s="7" t="s">
        <v>95</v>
      </c>
      <c r="AM58" s="60"/>
      <c r="AR58" s="48"/>
      <c r="AY58" s="7"/>
      <c r="AZ58" s="7"/>
      <c r="BN58" s="4"/>
      <c r="BO58" s="4"/>
    </row>
    <row r="59" spans="22:67" x14ac:dyDescent="0.25">
      <c r="W59" s="5" t="s">
        <v>61</v>
      </c>
      <c r="X59" s="5">
        <f xml:space="preserve"> 0.0020752</f>
        <v>2.0752000000000001E-3</v>
      </c>
      <c r="Y59" s="5" t="s">
        <v>74</v>
      </c>
      <c r="Z59" s="5">
        <f>$X$69*(1-($X$66/($X$66+$X$65))*EXP(-$X$65*AB59)-($X$65/($X$65+$X$66))*(8/(PI()^2))*EXP(-($X$67*AB59*3.14^2)/$X$68^2))</f>
        <v>0.11670753279865378</v>
      </c>
      <c r="AA59" s="5">
        <f>SQRT(AB59)/$AA$58</f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4">
        <v>0</v>
      </c>
      <c r="AK59" s="7">
        <v>0</v>
      </c>
      <c r="AL59" s="7">
        <v>0</v>
      </c>
      <c r="AM59" s="60"/>
      <c r="AR59" s="48"/>
      <c r="AY59" s="7"/>
      <c r="AZ59" s="7"/>
      <c r="BN59" s="4"/>
      <c r="BO59" s="4"/>
    </row>
    <row r="60" spans="22:67" x14ac:dyDescent="0.25">
      <c r="V60" s="5" t="s">
        <v>62</v>
      </c>
      <c r="W60" s="5" t="s">
        <v>63</v>
      </c>
      <c r="X60" s="5">
        <f xml:space="preserve"> 0.0009333</f>
        <v>9.3329999999999997E-4</v>
      </c>
      <c r="Y60" s="5" t="s">
        <v>75</v>
      </c>
      <c r="Z60" s="5">
        <f t="shared" ref="Z60:Z123" si="143">$X$69*(1-($X$66/($X$66+$X$65))*EXP(-$X$65*AB60)-($X$65/($X$65+$X$66))*(8/(PI()^2))*EXP(-($X$67*AB60*3.14^2)/$X$68^2))</f>
        <v>0.16572465938561351</v>
      </c>
      <c r="AA60" s="5">
        <f t="shared" ref="AA60:AA123" si="144">SQRT(AB60)/$AA$58</f>
        <v>0.20661157024793389</v>
      </c>
      <c r="AB60" s="5">
        <f>AB59+1</f>
        <v>1</v>
      </c>
      <c r="AC60" s="5">
        <v>3</v>
      </c>
      <c r="AD60" s="5">
        <v>0.31112127695174852</v>
      </c>
      <c r="AE60" s="5">
        <v>2.4015003727210962E-2</v>
      </c>
      <c r="AF60" s="5">
        <v>0.18289832521083602</v>
      </c>
      <c r="AG60" s="5">
        <v>9.8432500022480364E-3</v>
      </c>
      <c r="AH60" s="5">
        <v>3</v>
      </c>
      <c r="AI60" s="4">
        <v>0.31062146640148075</v>
      </c>
      <c r="AK60" s="7">
        <v>3</v>
      </c>
      <c r="AL60" s="7">
        <v>0.31112127695174852</v>
      </c>
      <c r="AM60" s="60"/>
      <c r="AR60" s="48"/>
      <c r="AY60" s="7"/>
      <c r="AZ60" s="7"/>
      <c r="BN60" s="4"/>
      <c r="BO60" s="4"/>
    </row>
    <row r="61" spans="22:67" x14ac:dyDescent="0.25">
      <c r="V61" s="5" t="s">
        <v>62</v>
      </c>
      <c r="W61" s="5" t="s">
        <v>64</v>
      </c>
      <c r="X61" s="5">
        <f xml:space="preserve"> 0.019024</f>
        <v>1.9023999999999999E-2</v>
      </c>
      <c r="Y61" s="5" t="s">
        <v>76</v>
      </c>
      <c r="Z61" s="5">
        <f t="shared" si="143"/>
        <v>0.21150715901348446</v>
      </c>
      <c r="AA61" s="5">
        <f t="shared" si="144"/>
        <v>0.29219288478782957</v>
      </c>
      <c r="AB61" s="5">
        <f t="shared" ref="AB61:AB111" si="145">AB60+1</f>
        <v>2</v>
      </c>
      <c r="AC61" s="5">
        <v>6.3833333333604969</v>
      </c>
      <c r="AD61" s="5">
        <v>0.44093709874519055</v>
      </c>
      <c r="AE61" s="5">
        <v>3.0470293441308968E-2</v>
      </c>
      <c r="AF61" s="5">
        <v>0.23168157618526375</v>
      </c>
      <c r="AG61" s="5">
        <v>1.901628946083278E-2</v>
      </c>
      <c r="AH61" s="5">
        <v>6.3833333333604969</v>
      </c>
      <c r="AI61" s="4">
        <v>0.37877941406511723</v>
      </c>
      <c r="AK61" s="7">
        <v>6.3833333333604969</v>
      </c>
      <c r="AL61" s="7">
        <v>0.44093709874519055</v>
      </c>
      <c r="AM61" s="60"/>
      <c r="AR61" s="48"/>
      <c r="AY61" s="7"/>
      <c r="AZ61" s="7"/>
      <c r="BN61" s="4"/>
      <c r="BO61" s="4"/>
    </row>
    <row r="62" spans="22:67" x14ac:dyDescent="0.25">
      <c r="V62" s="5" t="s">
        <v>62</v>
      </c>
      <c r="W62" s="5" t="s">
        <v>65</v>
      </c>
      <c r="X62" s="5">
        <v>2.4</v>
      </c>
      <c r="Z62" s="5">
        <f t="shared" si="143"/>
        <v>0.25430829879637729</v>
      </c>
      <c r="AA62" s="5">
        <f t="shared" si="144"/>
        <v>0.35786173710100772</v>
      </c>
      <c r="AB62" s="5">
        <f t="shared" si="145"/>
        <v>3</v>
      </c>
      <c r="AC62" s="5">
        <v>21.700000000011642</v>
      </c>
      <c r="AD62" s="5">
        <v>0.73666631728691712</v>
      </c>
      <c r="AE62" s="5">
        <v>2.5690237886265389E-2</v>
      </c>
      <c r="AF62" s="5">
        <v>0.43254512552764945</v>
      </c>
      <c r="AG62" s="5">
        <v>1.6610085241640361E-2</v>
      </c>
      <c r="AH62" s="5">
        <v>21.700000000011642</v>
      </c>
      <c r="AI62" s="4">
        <v>0.72180383919194135</v>
      </c>
      <c r="AK62" s="7">
        <v>21.700000000011642</v>
      </c>
      <c r="AL62" s="7">
        <v>0.73666631728691712</v>
      </c>
      <c r="AM62" s="60"/>
      <c r="AR62" s="48"/>
      <c r="AY62" s="7"/>
      <c r="AZ62" s="7"/>
      <c r="BN62" s="4"/>
      <c r="BO62" s="4"/>
    </row>
    <row r="63" spans="22:67" x14ac:dyDescent="0.25">
      <c r="V63" s="5" t="s">
        <v>62</v>
      </c>
      <c r="W63" s="5" t="s">
        <v>66</v>
      </c>
      <c r="X63" s="5">
        <v>0.99</v>
      </c>
      <c r="Z63" s="5">
        <f t="shared" si="143"/>
        <v>0.29436119047475995</v>
      </c>
      <c r="AA63" s="5">
        <f t="shared" si="144"/>
        <v>0.41322314049586778</v>
      </c>
      <c r="AB63" s="5">
        <f t="shared" si="145"/>
        <v>4</v>
      </c>
      <c r="AC63" s="5">
        <v>25.583333333255723</v>
      </c>
      <c r="AD63" s="5">
        <v>0.79090868723800822</v>
      </c>
      <c r="AE63" s="5">
        <v>2.7667739015817126E-2</v>
      </c>
      <c r="AF63" s="5">
        <v>0.46267183373785187</v>
      </c>
      <c r="AG63" s="5">
        <v>1.9759595716462811E-2</v>
      </c>
      <c r="AH63" s="5">
        <v>25.583333333255723</v>
      </c>
      <c r="AI63" s="4">
        <v>0.75532414132159276</v>
      </c>
      <c r="AK63" s="7">
        <v>25.583333333255723</v>
      </c>
      <c r="AL63" s="7">
        <v>0.79090868723800822</v>
      </c>
      <c r="AM63" s="60"/>
      <c r="AR63" s="48"/>
      <c r="AY63" s="7"/>
      <c r="AZ63" s="7"/>
      <c r="BN63" s="4"/>
      <c r="BO63" s="4"/>
    </row>
    <row r="64" spans="22:67" x14ac:dyDescent="0.25">
      <c r="V64" s="5" t="s">
        <v>60</v>
      </c>
      <c r="Z64" s="5">
        <f t="shared" si="143"/>
        <v>0.33188039664434843</v>
      </c>
      <c r="AA64" s="5">
        <f t="shared" si="144"/>
        <v>0.46199751601235328</v>
      </c>
      <c r="AB64" s="5">
        <f t="shared" si="145"/>
        <v>5</v>
      </c>
      <c r="AC64" s="5">
        <v>29.000000000058208</v>
      </c>
      <c r="AD64" s="5">
        <v>0.81988372961043088</v>
      </c>
      <c r="AE64" s="5">
        <v>3.7165979002320548E-2</v>
      </c>
      <c r="AF64" s="5">
        <v>0.47363940503945612</v>
      </c>
      <c r="AG64" s="5">
        <v>2.0670704557128265E-2</v>
      </c>
      <c r="AH64" s="5">
        <v>29.000000000058208</v>
      </c>
      <c r="AI64" s="4">
        <v>0.77878835281235637</v>
      </c>
      <c r="AK64" s="7">
        <v>29.000000000058208</v>
      </c>
      <c r="AL64" s="7">
        <v>0.81988372961043088</v>
      </c>
      <c r="AM64" s="60"/>
      <c r="AR64" s="48"/>
      <c r="AY64" s="7"/>
      <c r="AZ64" s="7"/>
      <c r="BN64" s="4"/>
      <c r="BO64" s="4"/>
    </row>
    <row r="65" spans="22:67" x14ac:dyDescent="0.25">
      <c r="W65" s="5" t="s">
        <v>61</v>
      </c>
      <c r="X65" s="5">
        <f xml:space="preserve"> 0.0067789</f>
        <v>6.7789E-3</v>
      </c>
      <c r="Y65" s="5" t="s">
        <v>77</v>
      </c>
      <c r="Z65" s="5">
        <f t="shared" si="143"/>
        <v>0.3670634089657363</v>
      </c>
      <c r="AA65" s="5">
        <f t="shared" si="144"/>
        <v>0.50609292206264012</v>
      </c>
      <c r="AB65" s="5">
        <f t="shared" si="145"/>
        <v>6</v>
      </c>
      <c r="AC65" s="5">
        <v>47.000000000058208</v>
      </c>
      <c r="AD65" s="5">
        <v>0.97305814595558227</v>
      </c>
      <c r="AE65" s="5">
        <v>1.8028632550489473E-2</v>
      </c>
      <c r="AF65" s="5">
        <v>0.58185738853370528</v>
      </c>
      <c r="AG65" s="5">
        <v>2.1860235923828027E-2</v>
      </c>
      <c r="AH65" s="5">
        <v>47.000000000058208</v>
      </c>
      <c r="AI65" s="4">
        <v>0.98326219580325303</v>
      </c>
      <c r="AK65" s="7">
        <v>47.000000000058208</v>
      </c>
      <c r="AL65" s="7">
        <v>0.97305814595558227</v>
      </c>
      <c r="AM65" s="60"/>
      <c r="AR65" s="48"/>
      <c r="AY65" s="7"/>
      <c r="AZ65" s="7"/>
      <c r="BN65" s="4"/>
      <c r="BO65" s="4"/>
    </row>
    <row r="66" spans="22:67" x14ac:dyDescent="0.25">
      <c r="V66" s="5" t="s">
        <v>62</v>
      </c>
      <c r="W66" s="5" t="s">
        <v>63</v>
      </c>
      <c r="X66" s="5">
        <f xml:space="preserve"> 0.015007</f>
        <v>1.5007E-2</v>
      </c>
      <c r="Y66" s="5" t="s">
        <v>78</v>
      </c>
      <c r="Z66" s="5">
        <f t="shared" si="143"/>
        <v>0.40009200855823063</v>
      </c>
      <c r="AA66" s="5">
        <f t="shared" si="144"/>
        <v>0.54664283286458493</v>
      </c>
      <c r="AB66" s="5">
        <f t="shared" si="145"/>
        <v>7</v>
      </c>
      <c r="AC66" s="5">
        <v>52.250000000058208</v>
      </c>
      <c r="AD66" s="5">
        <v>0.98979143209198295</v>
      </c>
      <c r="AE66" s="5">
        <v>1.7736199016463745E-2</v>
      </c>
      <c r="AF66" s="5">
        <v>0.59794964573897647</v>
      </c>
      <c r="AG66" s="5">
        <v>2.5457759203021586E-2</v>
      </c>
      <c r="AH66" s="5">
        <v>52.250000000058208</v>
      </c>
      <c r="AI66" s="4">
        <v>1.0391293660193472</v>
      </c>
      <c r="AK66" s="7">
        <v>52.250000000058208</v>
      </c>
      <c r="AL66" s="7">
        <v>0.98979143209198295</v>
      </c>
      <c r="AM66" s="60"/>
      <c r="AR66" s="48"/>
      <c r="AY66" s="7"/>
      <c r="AZ66" s="7"/>
      <c r="BN66" s="4"/>
      <c r="BO66" s="4"/>
    </row>
    <row r="67" spans="22:67" x14ac:dyDescent="0.25">
      <c r="V67" s="5" t="s">
        <v>62</v>
      </c>
      <c r="W67" s="5" t="s">
        <v>64</v>
      </c>
      <c r="X67" s="5">
        <f xml:space="preserve"> 0.19734</f>
        <v>0.19733999999999999</v>
      </c>
      <c r="Y67" s="5" t="s">
        <v>79</v>
      </c>
      <c r="Z67" s="5">
        <f t="shared" si="143"/>
        <v>0.43113351796811306</v>
      </c>
      <c r="AA67" s="5">
        <f t="shared" si="144"/>
        <v>0.58438576957565913</v>
      </c>
      <c r="AB67" s="5">
        <f t="shared" si="145"/>
        <v>8</v>
      </c>
      <c r="AC67" s="5">
        <v>72</v>
      </c>
      <c r="AD67" s="5">
        <v>1.0206348785081918</v>
      </c>
      <c r="AE67" s="5">
        <v>5.020013750058102E-2</v>
      </c>
      <c r="AF67" s="5">
        <v>0.70424406978745624</v>
      </c>
      <c r="AG67" s="7">
        <v>6.8077770467060747E-2</v>
      </c>
      <c r="AH67" s="5">
        <v>118.03333333338378</v>
      </c>
      <c r="AI67" s="4">
        <v>1.4179087800844645</v>
      </c>
      <c r="AK67" s="7">
        <v>118.03333333338378</v>
      </c>
      <c r="AL67" s="7">
        <v>1.0488478162094879</v>
      </c>
      <c r="AM67" s="60"/>
      <c r="AR67" s="48"/>
      <c r="AY67" s="7"/>
      <c r="AZ67" s="7"/>
      <c r="BN67" s="4"/>
      <c r="BO67" s="4"/>
    </row>
    <row r="68" spans="22:67" x14ac:dyDescent="0.25">
      <c r="V68" s="5" t="s">
        <v>62</v>
      </c>
      <c r="W68" s="5" t="s">
        <v>65</v>
      </c>
      <c r="X68" s="5">
        <v>4.84</v>
      </c>
      <c r="Z68" s="5">
        <f t="shared" si="143"/>
        <v>0.46034195335311517</v>
      </c>
      <c r="AA68" s="5">
        <f t="shared" si="144"/>
        <v>0.6198347107438017</v>
      </c>
      <c r="AB68" s="5">
        <f t="shared" si="145"/>
        <v>9</v>
      </c>
      <c r="AC68" s="5">
        <v>118.03333333338378</v>
      </c>
      <c r="AD68" s="5">
        <v>1.0488478162094879</v>
      </c>
      <c r="AE68" s="5">
        <v>1.5855602423891137E-2</v>
      </c>
      <c r="AF68" s="5">
        <v>0.73477708223628868</v>
      </c>
      <c r="AG68" s="5">
        <v>3.5578049667873105E-2</v>
      </c>
      <c r="AH68" s="5">
        <v>143.00000000005821</v>
      </c>
      <c r="AI68" s="4">
        <v>1.4871840711524218</v>
      </c>
      <c r="AK68" s="7">
        <v>143.00000000005821</v>
      </c>
      <c r="AL68" s="7">
        <v>1.0391080147410463</v>
      </c>
      <c r="AM68" s="60"/>
      <c r="AY68" s="7"/>
      <c r="AZ68" s="7"/>
      <c r="BN68" s="4"/>
      <c r="BO68" s="4"/>
    </row>
    <row r="69" spans="22:67" x14ac:dyDescent="0.25">
      <c r="V69" s="5" t="s">
        <v>62</v>
      </c>
      <c r="W69" s="5" t="s">
        <v>66</v>
      </c>
      <c r="X69" s="5">
        <v>1.98</v>
      </c>
      <c r="Z69" s="5">
        <f t="shared" si="143"/>
        <v>0.48785908483613405</v>
      </c>
      <c r="AA69" s="5">
        <f t="shared" si="144"/>
        <v>0.65336315292735114</v>
      </c>
      <c r="AB69" s="5">
        <f t="shared" si="145"/>
        <v>10</v>
      </c>
      <c r="AC69" s="5">
        <v>143.00000000005821</v>
      </c>
      <c r="AD69" s="5">
        <v>1.0391080147410463</v>
      </c>
      <c r="AE69" s="5">
        <v>1.1517352543011845E-2</v>
      </c>
      <c r="AF69" s="5">
        <v>0.73617161523579566</v>
      </c>
      <c r="AG69" s="5">
        <v>3.4908853944876958E-2</v>
      </c>
      <c r="AH69" s="5">
        <v>168</v>
      </c>
      <c r="AI69" s="4">
        <v>1.543051241368516</v>
      </c>
      <c r="AK69" s="7">
        <v>168</v>
      </c>
      <c r="AL69" s="7">
        <v>1.0361402120664329</v>
      </c>
      <c r="AM69" s="60"/>
      <c r="AY69" s="7"/>
      <c r="AZ69" s="7"/>
      <c r="BN69" s="4"/>
      <c r="BO69" s="4"/>
    </row>
    <row r="70" spans="22:67" x14ac:dyDescent="0.25">
      <c r="Z70" s="5">
        <f t="shared" si="143"/>
        <v>0.51381541234732531</v>
      </c>
      <c r="AA70" s="5">
        <f t="shared" si="144"/>
        <v>0.68525305585855367</v>
      </c>
      <c r="AB70" s="5">
        <f t="shared" si="145"/>
        <v>11</v>
      </c>
      <c r="AC70" s="5">
        <v>144</v>
      </c>
      <c r="AD70" s="5">
        <v>1.0732448740065097</v>
      </c>
      <c r="AE70" s="5">
        <v>5.3044318012156096E-2</v>
      </c>
      <c r="AF70" s="5">
        <v>0.81048071708759506</v>
      </c>
      <c r="AG70" s="7">
        <v>9.5879595904994522E-2</v>
      </c>
      <c r="AH70" s="5">
        <v>191.58333333337214</v>
      </c>
      <c r="AI70" s="4">
        <v>1.6246173098840158</v>
      </c>
      <c r="AK70" s="7">
        <v>191.58333333337214</v>
      </c>
      <c r="AL70" s="7">
        <v>1.0611480425784106</v>
      </c>
      <c r="AM70" s="60"/>
      <c r="AY70" s="7"/>
      <c r="AZ70" s="7"/>
      <c r="BN70" s="4"/>
      <c r="BO70" s="4"/>
    </row>
    <row r="71" spans="22:67" x14ac:dyDescent="0.25">
      <c r="Z71" s="5">
        <f t="shared" si="143"/>
        <v>0.53833106369036854</v>
      </c>
      <c r="AA71" s="5">
        <f t="shared" si="144"/>
        <v>0.71572347420201543</v>
      </c>
      <c r="AB71" s="5">
        <f t="shared" si="145"/>
        <v>12</v>
      </c>
      <c r="AC71" s="5">
        <v>168</v>
      </c>
      <c r="AD71" s="5">
        <v>1.0361402120664329</v>
      </c>
      <c r="AE71" s="5">
        <v>1.4665836972209939E-2</v>
      </c>
      <c r="AF71" s="5">
        <v>0.74753953106203852</v>
      </c>
      <c r="AG71" s="5">
        <v>3.6575053226572431E-2</v>
      </c>
      <c r="AH71" s="5">
        <v>219.99999999994179</v>
      </c>
      <c r="AI71" s="4">
        <v>1.6782497932914682</v>
      </c>
      <c r="AK71" s="7">
        <v>219.99999999994179</v>
      </c>
      <c r="AL71" s="7">
        <v>1.0645971788162591</v>
      </c>
      <c r="AM71" s="60"/>
      <c r="AY71" s="7"/>
      <c r="AZ71" s="7"/>
      <c r="BN71" s="4"/>
      <c r="BO71" s="4"/>
    </row>
    <row r="72" spans="22:67" x14ac:dyDescent="0.25">
      <c r="Z72" s="5">
        <f t="shared" si="143"/>
        <v>0.56151662103182887</v>
      </c>
      <c r="AA72" s="5">
        <f t="shared" si="144"/>
        <v>0.74494861063305562</v>
      </c>
      <c r="AB72" s="5">
        <f t="shared" si="145"/>
        <v>13</v>
      </c>
      <c r="AC72" s="5">
        <v>191.58333333337214</v>
      </c>
      <c r="AD72" s="5">
        <v>1.0611480425784106</v>
      </c>
      <c r="AE72" s="5">
        <v>1.6750346922376421E-2</v>
      </c>
      <c r="AF72" s="5">
        <v>0.78596627994077317</v>
      </c>
      <c r="AG72" s="5">
        <v>3.7191906009305824E-2</v>
      </c>
      <c r="AH72" s="5">
        <v>288.99999999994179</v>
      </c>
      <c r="AI72" s="4">
        <v>1.7542291447853506</v>
      </c>
      <c r="AK72" s="7">
        <v>288.99999999994179</v>
      </c>
      <c r="AL72" s="7">
        <v>1.0642151910229094</v>
      </c>
      <c r="AM72" s="60"/>
      <c r="AY72" s="7"/>
      <c r="AZ72" s="7"/>
      <c r="BN72" s="4"/>
      <c r="BO72" s="4"/>
    </row>
    <row r="73" spans="22:67" x14ac:dyDescent="0.25">
      <c r="V73" s="5" t="s">
        <v>80</v>
      </c>
      <c r="W73" s="5">
        <f>X55/(100*3600)</f>
        <v>8.5130555555555553E-8</v>
      </c>
      <c r="X73" s="5">
        <f>0.00325/(100*3600)</f>
        <v>9.0277777777777781E-9</v>
      </c>
      <c r="Z73" s="5">
        <f t="shared" si="143"/>
        <v>0.58347388151847401</v>
      </c>
      <c r="AA73" s="5">
        <f t="shared" si="144"/>
        <v>0.77306970801114494</v>
      </c>
      <c r="AB73" s="5">
        <f t="shared" si="145"/>
        <v>14</v>
      </c>
      <c r="AC73" s="5">
        <v>219.99999999994179</v>
      </c>
      <c r="AD73" s="5">
        <v>1.0645971788162591</v>
      </c>
      <c r="AE73" s="5">
        <v>1.5295688662612111E-2</v>
      </c>
      <c r="AF73" s="5">
        <v>0.79172055858738033</v>
      </c>
      <c r="AG73" s="5">
        <v>4.4178694908064878E-2</v>
      </c>
      <c r="AH73" s="5">
        <v>317.00000000005821</v>
      </c>
      <c r="AI73" s="4">
        <v>1.7888667903193356</v>
      </c>
      <c r="AK73" s="7">
        <v>317.00000000005821</v>
      </c>
      <c r="AL73" s="7">
        <v>1.0677543724809873</v>
      </c>
      <c r="AM73" s="60"/>
      <c r="AY73" s="7"/>
      <c r="AZ73" s="7"/>
      <c r="BN73" s="4"/>
      <c r="BO73" s="4"/>
    </row>
    <row r="74" spans="22:67" x14ac:dyDescent="0.25">
      <c r="V74" s="5" t="s">
        <v>81</v>
      </c>
      <c r="W74" s="5">
        <f>X61/(100*3600)</f>
        <v>5.2844444444444443E-8</v>
      </c>
      <c r="X74" s="5">
        <f>0.00268/(100*3600)</f>
        <v>7.4444444444444447E-9</v>
      </c>
      <c r="Z74" s="5">
        <f t="shared" si="143"/>
        <v>0.6042965572727147</v>
      </c>
      <c r="AA74" s="5">
        <f t="shared" si="144"/>
        <v>0.80020317070401181</v>
      </c>
      <c r="AB74" s="5">
        <f t="shared" si="145"/>
        <v>15</v>
      </c>
      <c r="AC74" s="5">
        <v>240</v>
      </c>
      <c r="AD74" s="5">
        <v>1.1084392652935855</v>
      </c>
      <c r="AE74" s="5">
        <v>3.8651224641115631E-2</v>
      </c>
      <c r="AF74" s="5">
        <v>0.89448347556142083</v>
      </c>
      <c r="AG74" s="7">
        <v>0.10589680726913261</v>
      </c>
      <c r="AH74" s="5">
        <v>342.24999999994179</v>
      </c>
      <c r="AI74" s="4">
        <v>1.8201524056403453</v>
      </c>
      <c r="AK74" s="7">
        <v>342.24999999994179</v>
      </c>
      <c r="AL74" s="7">
        <v>1.0785987520163416</v>
      </c>
      <c r="AM74" s="60"/>
      <c r="AY74" s="7"/>
      <c r="AZ74" s="7"/>
      <c r="BN74" s="4"/>
      <c r="BO74" s="4"/>
    </row>
    <row r="75" spans="22:67" x14ac:dyDescent="0.25">
      <c r="V75" s="5" t="s">
        <v>82</v>
      </c>
      <c r="W75" s="5">
        <f>0.19734/(100*3600)</f>
        <v>5.4816666666666659E-7</v>
      </c>
      <c r="X75" s="5">
        <f>0.0531/(100*3600)</f>
        <v>1.4749999999999999E-7</v>
      </c>
      <c r="Z75" s="5">
        <f t="shared" si="143"/>
        <v>0.62407091959787975</v>
      </c>
      <c r="AA75" s="5">
        <f t="shared" si="144"/>
        <v>0.82644628099173556</v>
      </c>
      <c r="AB75" s="5">
        <f t="shared" si="145"/>
        <v>16</v>
      </c>
      <c r="AC75" s="5">
        <v>288.99999999994179</v>
      </c>
      <c r="AD75" s="5">
        <v>1.0642151910229094</v>
      </c>
      <c r="AE75" s="5">
        <v>1.8694040374685559E-2</v>
      </c>
      <c r="AF75" s="5">
        <v>0.79094143292219887</v>
      </c>
      <c r="AG75" s="5">
        <v>3.9479936379655953E-2</v>
      </c>
      <c r="AH75" s="5">
        <v>359.00000000005821</v>
      </c>
      <c r="AI75" s="4">
        <v>1.8201524056403453</v>
      </c>
      <c r="AK75" s="7">
        <v>359.00000000005821</v>
      </c>
      <c r="AL75" s="7">
        <v>1.0910689869745689</v>
      </c>
      <c r="AM75" s="60"/>
      <c r="AY75" s="7"/>
      <c r="AZ75" s="7"/>
      <c r="BN75" s="4"/>
      <c r="BO75" s="4"/>
    </row>
    <row r="76" spans="22:67" x14ac:dyDescent="0.25">
      <c r="Z76" s="5">
        <f t="shared" si="143"/>
        <v>0.64287639183993806</v>
      </c>
      <c r="AA76" s="5">
        <f t="shared" si="144"/>
        <v>0.85188132760695467</v>
      </c>
      <c r="AB76" s="5">
        <f t="shared" si="145"/>
        <v>17</v>
      </c>
      <c r="AC76" s="5">
        <v>312</v>
      </c>
      <c r="AD76" s="5">
        <v>1.0487602560251268</v>
      </c>
      <c r="AE76" s="5">
        <v>3.9815433236831767E-2</v>
      </c>
      <c r="AF76" s="5">
        <v>0.83813021329175297</v>
      </c>
      <c r="AG76" s="7">
        <v>9.6094395614784847E-2</v>
      </c>
      <c r="AH76" s="5">
        <v>647.00000000005821</v>
      </c>
      <c r="AI76" s="4">
        <v>1.944177523520076</v>
      </c>
      <c r="AL76" s="7"/>
      <c r="AM76" s="60"/>
      <c r="AY76" s="7"/>
      <c r="AZ76" s="7"/>
      <c r="BN76" s="4"/>
      <c r="BO76" s="4"/>
    </row>
    <row r="77" spans="22:67" x14ac:dyDescent="0.25">
      <c r="W77" s="5">
        <f>W73*60*60*24</f>
        <v>7.3552799999999996E-3</v>
      </c>
      <c r="X77" s="5" t="s">
        <v>98</v>
      </c>
      <c r="Z77" s="5">
        <f t="shared" si="143"/>
        <v>0.66078609499788221</v>
      </c>
      <c r="AA77" s="5">
        <f t="shared" si="144"/>
        <v>0.87657865436348859</v>
      </c>
      <c r="AB77" s="5">
        <f t="shared" si="145"/>
        <v>18</v>
      </c>
      <c r="AC77" s="5">
        <v>317.00000000005821</v>
      </c>
      <c r="AD77" s="5">
        <v>1.0677543724809873</v>
      </c>
      <c r="AE77" s="5">
        <v>1.3512785626439911E-2</v>
      </c>
      <c r="AF77" s="5">
        <v>0.79818696418965218</v>
      </c>
      <c r="AG77" s="5">
        <v>4.2113664622201875E-2</v>
      </c>
      <c r="AH77" s="5">
        <v>671.00000000005821</v>
      </c>
      <c r="AI77" s="4">
        <v>1.9486468971373596</v>
      </c>
      <c r="AL77" s="7"/>
      <c r="AM77" s="60"/>
      <c r="AY77" s="7"/>
      <c r="AZ77" s="7"/>
      <c r="BN77" s="4"/>
      <c r="BO77" s="4"/>
    </row>
    <row r="78" spans="22:67" x14ac:dyDescent="0.25">
      <c r="Z78" s="5">
        <f t="shared" si="143"/>
        <v>0.67786734984880859</v>
      </c>
      <c r="AA78" s="5">
        <f t="shared" si="144"/>
        <v>0.90059895527699874</v>
      </c>
      <c r="AB78" s="5">
        <f t="shared" si="145"/>
        <v>19</v>
      </c>
      <c r="AC78" s="5">
        <v>342.24999999994179</v>
      </c>
      <c r="AD78" s="5">
        <v>1.0785987520163416</v>
      </c>
      <c r="AE78" s="5">
        <v>2.3876520102048368E-2</v>
      </c>
      <c r="AF78" s="5">
        <v>0.8192647752501423</v>
      </c>
      <c r="AG78" s="5">
        <v>4.0101551558945556E-2</v>
      </c>
      <c r="AH78" s="5">
        <v>694.5</v>
      </c>
      <c r="AI78" s="4">
        <v>1.9564683009676183</v>
      </c>
      <c r="AL78" s="7"/>
      <c r="AM78" s="60"/>
      <c r="AY78" s="7"/>
      <c r="AZ78" s="7"/>
      <c r="BN78" s="4"/>
      <c r="BO78" s="4"/>
    </row>
    <row r="79" spans="22:67" ht="15.75" thickBot="1" x14ac:dyDescent="0.3">
      <c r="Z79" s="5">
        <f t="shared" si="143"/>
        <v>0.69418213905359061</v>
      </c>
      <c r="AA79" s="5">
        <f t="shared" si="144"/>
        <v>0.92399503202470656</v>
      </c>
      <c r="AB79" s="5">
        <f t="shared" si="145"/>
        <v>20</v>
      </c>
      <c r="AC79" s="5">
        <v>359.00000000005821</v>
      </c>
      <c r="AD79" s="5">
        <v>1.0910689869745689</v>
      </c>
      <c r="AE79" s="5">
        <v>1.4574627676251836E-2</v>
      </c>
      <c r="AF79" s="5">
        <v>0.82112312847581481</v>
      </c>
      <c r="AG79" s="5">
        <v>4.2443610180192694E-2</v>
      </c>
      <c r="AH79" s="5">
        <v>718.59999999997672</v>
      </c>
      <c r="AI79" s="4">
        <v>1.9564683009676183</v>
      </c>
      <c r="AL79" s="7"/>
      <c r="AM79" s="60"/>
      <c r="AY79" s="7"/>
      <c r="AZ79" s="7"/>
      <c r="BN79" s="4"/>
      <c r="BO79" s="4"/>
    </row>
    <row r="80" spans="22:67" x14ac:dyDescent="0.25">
      <c r="V80" s="63" t="s">
        <v>69</v>
      </c>
      <c r="W80" s="64" t="s">
        <v>85</v>
      </c>
      <c r="X80" s="64">
        <v>2.0699999999999998E-3</v>
      </c>
      <c r="Y80" s="65">
        <v>4.1654000000000002E-4</v>
      </c>
      <c r="Z80" s="5">
        <f t="shared" si="143"/>
        <v>0.70978753243277748</v>
      </c>
      <c r="AA80" s="5">
        <f t="shared" si="144"/>
        <v>0.94681316011484296</v>
      </c>
      <c r="AB80" s="5">
        <f t="shared" si="145"/>
        <v>21</v>
      </c>
      <c r="AC80" s="5">
        <v>456</v>
      </c>
      <c r="AD80" s="5">
        <v>1.1289076417264203</v>
      </c>
      <c r="AE80" s="5">
        <v>5.8039661347170535E-2</v>
      </c>
      <c r="AF80" s="5">
        <v>0.8930302911073611</v>
      </c>
      <c r="AG80" s="7">
        <v>0.10662447936973071</v>
      </c>
      <c r="AH80" s="5">
        <v>791.00000000005821</v>
      </c>
      <c r="AI80" s="4">
        <v>1.9821671992670238</v>
      </c>
      <c r="AL80" s="7"/>
      <c r="AM80" s="60"/>
      <c r="AY80" s="7"/>
      <c r="AZ80" s="7"/>
      <c r="BN80" s="4"/>
      <c r="BO80" s="4"/>
    </row>
    <row r="81" spans="21:67" x14ac:dyDescent="0.25">
      <c r="U81" s="5" t="s">
        <v>89</v>
      </c>
      <c r="V81" s="66"/>
      <c r="W81" s="7" t="s">
        <v>86</v>
      </c>
      <c r="X81" s="67">
        <v>9.3309999999999997E-4</v>
      </c>
      <c r="Y81" s="68">
        <v>3.3419999999999999E-4</v>
      </c>
      <c r="Z81" s="5">
        <f t="shared" si="143"/>
        <v>0.72473607834814902</v>
      </c>
      <c r="AA81" s="5">
        <f t="shared" si="144"/>
        <v>0.96909416525277481</v>
      </c>
      <c r="AB81" s="5">
        <f t="shared" si="145"/>
        <v>22</v>
      </c>
      <c r="AC81" s="5">
        <v>624</v>
      </c>
      <c r="AD81" s="5">
        <v>1.1198433728251029</v>
      </c>
      <c r="AE81" s="5">
        <v>4.2112659374187698E-2</v>
      </c>
      <c r="AF81" s="5">
        <v>0.91165687348097124</v>
      </c>
      <c r="AG81" s="7">
        <v>0.10403971117472205</v>
      </c>
      <c r="AH81" s="5">
        <v>818.58333333337214</v>
      </c>
      <c r="AI81" s="4">
        <v>1.9721111086281231</v>
      </c>
      <c r="AL81" s="7"/>
      <c r="AM81" s="60"/>
      <c r="AY81" s="7"/>
      <c r="AZ81" s="7"/>
      <c r="BN81" s="4"/>
      <c r="BO81" s="4"/>
    </row>
    <row r="82" spans="21:67" x14ac:dyDescent="0.25">
      <c r="V82" s="66"/>
      <c r="W82" s="7" t="s">
        <v>87</v>
      </c>
      <c r="X82" s="7">
        <v>1.7780000000000001E-2</v>
      </c>
      <c r="Y82" s="69">
        <v>2.5100000000000001E-3</v>
      </c>
      <c r="Z82" s="5">
        <f t="shared" si="143"/>
        <v>0.73907616389137698</v>
      </c>
      <c r="AA82" s="5">
        <f t="shared" si="144"/>
        <v>0.99087428167618163</v>
      </c>
      <c r="AB82" s="5">
        <f t="shared" si="145"/>
        <v>23</v>
      </c>
      <c r="AC82" s="5">
        <v>792</v>
      </c>
      <c r="AD82" s="5">
        <v>1.139871677300484</v>
      </c>
      <c r="AE82" s="5">
        <v>4.0463954909921142E-2</v>
      </c>
      <c r="AF82" s="5">
        <v>0.93897165771428104</v>
      </c>
      <c r="AG82" s="7">
        <v>0.10412403523546056</v>
      </c>
      <c r="AH82" s="5">
        <v>838.59999999997672</v>
      </c>
      <c r="AI82" s="4">
        <v>1.9776978256497275</v>
      </c>
      <c r="AL82" s="7"/>
      <c r="AM82" s="60"/>
      <c r="AY82" s="7"/>
      <c r="AZ82" s="7"/>
      <c r="BN82" s="4"/>
      <c r="BO82" s="4"/>
    </row>
    <row r="83" spans="21:67" x14ac:dyDescent="0.25">
      <c r="V83" s="66"/>
      <c r="W83" s="7" t="s">
        <v>70</v>
      </c>
      <c r="X83" s="7">
        <v>2.3199999999999998</v>
      </c>
      <c r="Y83" s="69"/>
      <c r="Z83" s="5">
        <f t="shared" si="143"/>
        <v>0.75285234636594911</v>
      </c>
      <c r="AA83" s="5">
        <f t="shared" si="144"/>
        <v>1.0121858441252802</v>
      </c>
      <c r="AB83" s="5">
        <f t="shared" si="145"/>
        <v>24</v>
      </c>
      <c r="AC83" s="5">
        <v>960</v>
      </c>
      <c r="AD83" s="5">
        <v>1.1522202354512587</v>
      </c>
      <c r="AE83" s="5">
        <v>3.3303427440987639E-2</v>
      </c>
      <c r="AF83" s="5">
        <v>0.92681991007434472</v>
      </c>
      <c r="AG83" s="7">
        <v>9.7473030683561029E-2</v>
      </c>
      <c r="AH83" s="5"/>
      <c r="AI83" s="4"/>
      <c r="AL83" s="7"/>
      <c r="AM83" s="60"/>
      <c r="AY83" s="7"/>
      <c r="AZ83" s="7"/>
      <c r="BN83" s="4"/>
      <c r="BO83" s="4"/>
    </row>
    <row r="84" spans="21:67" ht="15.75" thickBot="1" x14ac:dyDescent="0.3">
      <c r="V84" s="70"/>
      <c r="W84" s="71" t="s">
        <v>88</v>
      </c>
      <c r="X84" s="71">
        <v>0.99</v>
      </c>
      <c r="Y84" s="72"/>
      <c r="Z84" s="5">
        <f t="shared" si="143"/>
        <v>0.76610565835034128</v>
      </c>
      <c r="AA84" s="5">
        <f t="shared" si="144"/>
        <v>1.0330578512396695</v>
      </c>
      <c r="AB84" s="5">
        <f t="shared" si="145"/>
        <v>25</v>
      </c>
      <c r="AC84" s="5">
        <v>1128</v>
      </c>
      <c r="AD84" s="5">
        <v>1.1396245951926547</v>
      </c>
      <c r="AE84" s="5">
        <v>3.7900105784931616E-2</v>
      </c>
      <c r="AF84" s="5">
        <v>0.94246233699425819</v>
      </c>
      <c r="AG84" s="7">
        <v>0.10506428712920755</v>
      </c>
      <c r="AH84" s="5"/>
      <c r="AI84" s="4"/>
      <c r="AL84" s="7"/>
      <c r="AM84" s="60"/>
      <c r="AY84" s="7"/>
      <c r="AZ84" s="7"/>
      <c r="BN84" s="4"/>
      <c r="BO84" s="4"/>
    </row>
    <row r="85" spans="21:67" ht="15.75" thickBot="1" x14ac:dyDescent="0.3">
      <c r="Z85" s="5">
        <f t="shared" si="143"/>
        <v>0.77887388844807992</v>
      </c>
      <c r="AA85" s="5">
        <f t="shared" si="144"/>
        <v>1.0535164284282612</v>
      </c>
      <c r="AB85" s="5">
        <f t="shared" si="145"/>
        <v>26</v>
      </c>
      <c r="AC85" s="5">
        <v>1296</v>
      </c>
      <c r="AD85" s="5">
        <v>1.156732164496491</v>
      </c>
      <c r="AE85" s="5">
        <v>3.8299771090156295E-2</v>
      </c>
      <c r="AF85" s="5">
        <v>0.95660460860746932</v>
      </c>
      <c r="AG85" s="7">
        <v>0.11387669666657843</v>
      </c>
      <c r="AH85" s="5"/>
      <c r="AI85" s="4"/>
      <c r="AL85" s="7"/>
      <c r="AM85" s="60"/>
      <c r="AY85" s="7"/>
      <c r="AZ85" s="7"/>
      <c r="BN85" s="4"/>
      <c r="BO85" s="4"/>
    </row>
    <row r="86" spans="21:67" x14ac:dyDescent="0.25">
      <c r="V86" s="63" t="s">
        <v>90</v>
      </c>
      <c r="W86" s="64" t="s">
        <v>85</v>
      </c>
      <c r="X86" s="64">
        <v>1.8500000000000001E-3</v>
      </c>
      <c r="Y86" s="65">
        <v>6.2763999999999995E-4</v>
      </c>
      <c r="Z86" s="5">
        <f t="shared" si="143"/>
        <v>0.79119183966250062</v>
      </c>
      <c r="AA86" s="5">
        <f t="shared" si="144"/>
        <v>1.0735852113030231</v>
      </c>
      <c r="AB86" s="5">
        <f t="shared" si="145"/>
        <v>27</v>
      </c>
      <c r="AC86" s="5">
        <v>1464</v>
      </c>
      <c r="AD86" s="5">
        <v>1.1784767514963281</v>
      </c>
      <c r="AE86" s="5">
        <v>3.5486169385774362E-2</v>
      </c>
      <c r="AF86" s="5">
        <v>0.98468431759063635</v>
      </c>
      <c r="AG86" s="7">
        <v>0.10694368240967192</v>
      </c>
      <c r="AH86" s="5"/>
      <c r="AI86" s="4"/>
      <c r="AL86" s="7"/>
      <c r="AM86" s="60"/>
      <c r="AY86" s="7"/>
      <c r="AZ86" s="7"/>
      <c r="BN86" s="4"/>
      <c r="BO86" s="4"/>
    </row>
    <row r="87" spans="21:67" x14ac:dyDescent="0.25">
      <c r="V87" s="66"/>
      <c r="W87" s="7" t="s">
        <v>86</v>
      </c>
      <c r="X87" s="67">
        <v>3.2000000000000003E-4</v>
      </c>
      <c r="Y87" s="68">
        <v>1.6500999999999999E-4</v>
      </c>
      <c r="Z87" s="5">
        <f t="shared" si="143"/>
        <v>0.80309156717956875</v>
      </c>
      <c r="AA87" s="5">
        <f t="shared" si="144"/>
        <v>1.0932856657291699</v>
      </c>
      <c r="AB87" s="5">
        <f t="shared" si="145"/>
        <v>28</v>
      </c>
      <c r="AC87" s="5">
        <v>1680</v>
      </c>
      <c r="AD87" s="5">
        <v>1.1774569841059952</v>
      </c>
      <c r="AE87" s="5">
        <v>3.4619536664163966E-2</v>
      </c>
      <c r="AF87" s="5">
        <v>0.98723952472128307</v>
      </c>
      <c r="AG87" s="7">
        <v>0.11036119622302935</v>
      </c>
      <c r="AH87" s="5"/>
      <c r="AI87" s="4"/>
      <c r="AL87" s="7"/>
      <c r="AM87" s="60"/>
      <c r="AY87" s="7"/>
      <c r="AZ87" s="7"/>
      <c r="BN87" s="4"/>
      <c r="BO87" s="4"/>
    </row>
    <row r="88" spans="21:67" x14ac:dyDescent="0.25">
      <c r="V88" s="66"/>
      <c r="W88" s="7" t="s">
        <v>87</v>
      </c>
      <c r="X88" s="7">
        <v>3.1740000000000002E-3</v>
      </c>
      <c r="Y88" s="69">
        <v>3.3700000000000002E-3</v>
      </c>
      <c r="Z88" s="5">
        <f t="shared" si="143"/>
        <v>0.81460259719998207</v>
      </c>
      <c r="AA88" s="5">
        <f t="shared" si="144"/>
        <v>1.112637356845972</v>
      </c>
      <c r="AB88" s="5">
        <f t="shared" si="145"/>
        <v>29</v>
      </c>
    </row>
    <row r="89" spans="21:67" x14ac:dyDescent="0.25">
      <c r="V89" s="66"/>
      <c r="W89" s="7" t="s">
        <v>70</v>
      </c>
      <c r="X89" s="7">
        <v>2.4424999999999999</v>
      </c>
      <c r="Y89" s="69"/>
      <c r="Z89" s="5">
        <f t="shared" si="143"/>
        <v>0.82575212833097056</v>
      </c>
      <c r="AA89" s="5">
        <f t="shared" si="144"/>
        <v>1.1316581766635665</v>
      </c>
      <c r="AB89" s="5">
        <f t="shared" si="145"/>
        <v>30</v>
      </c>
    </row>
    <row r="90" spans="21:67" ht="15.75" thickBot="1" x14ac:dyDescent="0.3">
      <c r="V90" s="70"/>
      <c r="W90" s="71" t="s">
        <v>88</v>
      </c>
      <c r="X90" s="71">
        <v>1.18</v>
      </c>
      <c r="Y90" s="72"/>
      <c r="Z90" s="5">
        <f t="shared" si="143"/>
        <v>0.83656521692782526</v>
      </c>
      <c r="AA90" s="5">
        <f t="shared" si="144"/>
        <v>1.150364537774798</v>
      </c>
      <c r="AB90" s="5">
        <f t="shared" si="145"/>
        <v>31</v>
      </c>
    </row>
    <row r="91" spans="21:67" ht="15.75" thickBot="1" x14ac:dyDescent="0.3">
      <c r="Z91" s="5">
        <f t="shared" si="143"/>
        <v>0.84706494766439278</v>
      </c>
      <c r="AA91" s="5">
        <f t="shared" si="144"/>
        <v>1.1687715391513183</v>
      </c>
      <c r="AB91" s="5">
        <f t="shared" si="145"/>
        <v>32</v>
      </c>
    </row>
    <row r="92" spans="21:67" x14ac:dyDescent="0.25">
      <c r="V92" s="63" t="s">
        <v>91</v>
      </c>
      <c r="W92" s="64" t="s">
        <v>85</v>
      </c>
      <c r="X92" s="64">
        <v>7.0099999999999997E-3</v>
      </c>
      <c r="Y92" s="65">
        <v>3.1515999999999998E-4</v>
      </c>
      <c r="Z92" s="5">
        <f t="shared" si="143"/>
        <v>0.85727259050982174</v>
      </c>
      <c r="AA92" s="5">
        <f t="shared" si="144"/>
        <v>1.186893108788849</v>
      </c>
      <c r="AB92" s="5">
        <f t="shared" si="145"/>
        <v>33</v>
      </c>
    </row>
    <row r="93" spans="21:67" x14ac:dyDescent="0.25">
      <c r="V93" s="66"/>
      <c r="W93" s="7" t="s">
        <v>86</v>
      </c>
      <c r="X93" s="67">
        <v>1.6389999999999998E-2</v>
      </c>
      <c r="Y93" s="68">
        <v>2.5799999999999998E-3</v>
      </c>
      <c r="Z93" s="5">
        <f t="shared" si="143"/>
        <v>0.86720774519500765</v>
      </c>
      <c r="AA93" s="5">
        <f t="shared" si="144"/>
        <v>1.2047421270341532</v>
      </c>
      <c r="AB93" s="5">
        <f t="shared" si="145"/>
        <v>34</v>
      </c>
    </row>
    <row r="94" spans="21:67" x14ac:dyDescent="0.25">
      <c r="V94" s="66"/>
      <c r="W94" s="7" t="s">
        <v>87</v>
      </c>
      <c r="X94" s="7">
        <v>0.22194</v>
      </c>
      <c r="Y94" s="69">
        <v>5.8040000000000001E-2</v>
      </c>
      <c r="Z94" s="5">
        <f t="shared" si="143"/>
        <v>0.8768884741658346</v>
      </c>
      <c r="AA94" s="5">
        <f t="shared" si="144"/>
        <v>1.2223305336982679</v>
      </c>
      <c r="AB94" s="5">
        <f t="shared" si="145"/>
        <v>35</v>
      </c>
    </row>
    <row r="95" spans="21:67" x14ac:dyDescent="0.25">
      <c r="V95" s="66"/>
      <c r="W95" s="7" t="s">
        <v>70</v>
      </c>
      <c r="X95" s="7">
        <v>4.84</v>
      </c>
      <c r="Y95" s="69"/>
      <c r="Z95" s="5">
        <f t="shared" si="143"/>
        <v>0.88633142494083694</v>
      </c>
      <c r="AA95" s="5">
        <f t="shared" si="144"/>
        <v>1.2396694214876034</v>
      </c>
      <c r="AB95" s="5">
        <f t="shared" si="145"/>
        <v>36</v>
      </c>
    </row>
    <row r="96" spans="21:67" ht="15.75" thickBot="1" x14ac:dyDescent="0.3">
      <c r="V96" s="70"/>
      <c r="W96" s="71" t="s">
        <v>88</v>
      </c>
      <c r="X96" s="71">
        <v>1.9721</v>
      </c>
      <c r="Y96" s="72"/>
      <c r="Z96" s="5">
        <f t="shared" si="143"/>
        <v>0.89555194271776817</v>
      </c>
      <c r="AA96" s="5">
        <f t="shared" si="144"/>
        <v>1.2567691178302107</v>
      </c>
      <c r="AB96" s="5">
        <f t="shared" si="145"/>
        <v>37</v>
      </c>
    </row>
    <row r="97" spans="22:28" x14ac:dyDescent="0.25">
      <c r="Z97" s="5">
        <f t="shared" si="143"/>
        <v>0.90456417400626055</v>
      </c>
      <c r="AA97" s="5">
        <f t="shared" si="144"/>
        <v>1.273639256811772</v>
      </c>
      <c r="AB97" s="5">
        <f t="shared" si="145"/>
        <v>38</v>
      </c>
    </row>
    <row r="98" spans="22:28" x14ac:dyDescent="0.25">
      <c r="Z98" s="5">
        <f t="shared" si="143"/>
        <v>0.91338116200180697</v>
      </c>
      <c r="AA98" s="5">
        <f t="shared" si="144"/>
        <v>1.2902888426442971</v>
      </c>
      <c r="AB98" s="5">
        <f t="shared" si="145"/>
        <v>39</v>
      </c>
    </row>
    <row r="99" spans="22:28" x14ac:dyDescent="0.25">
      <c r="Z99" s="5">
        <f t="shared" si="143"/>
        <v>0.92201493435929982</v>
      </c>
      <c r="AA99" s="5">
        <f t="shared" si="144"/>
        <v>1.3067263058547023</v>
      </c>
      <c r="AB99" s="5">
        <f t="shared" si="145"/>
        <v>40</v>
      </c>
    </row>
    <row r="100" spans="22:28" x14ac:dyDescent="0.25">
      <c r="Z100" s="5">
        <f t="shared" si="143"/>
        <v>0.9304765839718917</v>
      </c>
      <c r="AA100" s="5">
        <f t="shared" si="144"/>
        <v>1.3229595531886051</v>
      </c>
      <c r="AB100" s="5">
        <f t="shared" si="145"/>
        <v>41</v>
      </c>
    </row>
    <row r="101" spans="22:28" x14ac:dyDescent="0.25">
      <c r="V101" s="5" t="s">
        <v>92</v>
      </c>
      <c r="W101" s="5" t="s">
        <v>93</v>
      </c>
      <c r="X101" s="5" t="s">
        <v>94</v>
      </c>
      <c r="Z101" s="5">
        <f t="shared" si="143"/>
        <v>0.93877634331266857</v>
      </c>
      <c r="AA101" s="5">
        <f t="shared" si="144"/>
        <v>1.3389960120677398</v>
      </c>
      <c r="AB101" s="5">
        <f t="shared" si="145"/>
        <v>42</v>
      </c>
    </row>
    <row r="102" spans="22:28" x14ac:dyDescent="0.25">
      <c r="V102" s="5">
        <v>2.39</v>
      </c>
      <c r="W102" s="5">
        <v>2.4424999999999999</v>
      </c>
      <c r="X102" s="5">
        <f>AVERAGE(V102:W102)</f>
        <v>2.4162499999999998</v>
      </c>
      <c r="Z102" s="5">
        <f t="shared" si="143"/>
        <v>0.94692365285218372</v>
      </c>
      <c r="AA102" s="5">
        <f t="shared" si="144"/>
        <v>1.3548426703103307</v>
      </c>
      <c r="AB102" s="5">
        <f t="shared" si="145"/>
        <v>43</v>
      </c>
    </row>
    <row r="103" spans="22:28" x14ac:dyDescent="0.25">
      <c r="V103" s="5">
        <v>7.2226495600068177E-2</v>
      </c>
      <c r="W103" s="5">
        <v>3.446683859832466E-2</v>
      </c>
      <c r="Z103" s="5">
        <f t="shared" si="143"/>
        <v>0.95492722402401808</v>
      </c>
      <c r="AA103" s="5">
        <f t="shared" si="144"/>
        <v>1.3705061117171073</v>
      </c>
      <c r="AB103" s="5">
        <f t="shared" si="145"/>
        <v>44</v>
      </c>
    </row>
    <row r="104" spans="22:28" x14ac:dyDescent="0.25">
      <c r="Z104" s="5">
        <f t="shared" si="143"/>
        <v>0.9627950971728948</v>
      </c>
      <c r="AA104" s="5">
        <f t="shared" si="144"/>
        <v>1.3859925480370598</v>
      </c>
      <c r="AB104" s="5">
        <f t="shared" si="145"/>
        <v>45</v>
      </c>
    </row>
    <row r="105" spans="22:28" x14ac:dyDescent="0.25">
      <c r="Z105" s="5">
        <f t="shared" si="143"/>
        <v>0.97053469488524535</v>
      </c>
      <c r="AA105" s="5">
        <f t="shared" si="144"/>
        <v>1.4013078477531546</v>
      </c>
      <c r="AB105" s="5">
        <f t="shared" si="145"/>
        <v>46</v>
      </c>
    </row>
    <row r="106" spans="22:28" x14ac:dyDescent="0.25">
      <c r="Z106" s="5">
        <f t="shared" si="143"/>
        <v>0.9781528710702504</v>
      </c>
      <c r="AA106" s="5">
        <f t="shared" si="144"/>
        <v>1.4164575620663313</v>
      </c>
      <c r="AB106" s="5">
        <f>AB105+1</f>
        <v>47</v>
      </c>
    </row>
    <row r="107" spans="22:28" x14ac:dyDescent="0.25">
      <c r="Z107" s="5">
        <f t="shared" si="143"/>
        <v>0.98565595613004486</v>
      </c>
      <c r="AA107" s="5">
        <f t="shared" si="144"/>
        <v>1.4314469484040309</v>
      </c>
      <c r="AB107" s="5">
        <f t="shared" si="145"/>
        <v>48</v>
      </c>
    </row>
    <row r="108" spans="22:28" x14ac:dyDescent="0.25">
      <c r="Z108" s="5">
        <f t="shared" si="143"/>
        <v>0.99304979853078745</v>
      </c>
      <c r="AA108" s="5">
        <f t="shared" si="144"/>
        <v>1.4462809917355373</v>
      </c>
      <c r="AB108" s="5">
        <f t="shared" si="145"/>
        <v>49</v>
      </c>
    </row>
    <row r="109" spans="22:28" x14ac:dyDescent="0.25">
      <c r="Z109" s="5">
        <f t="shared" si="143"/>
        <v>1.0003398030614434</v>
      </c>
      <c r="AA109" s="5">
        <f t="shared" si="144"/>
        <v>1.4609644239391479</v>
      </c>
      <c r="AB109" s="5">
        <f t="shared" si="145"/>
        <v>50</v>
      </c>
    </row>
    <row r="110" spans="22:28" x14ac:dyDescent="0.25">
      <c r="Z110" s="5">
        <f t="shared" si="143"/>
        <v>1.0075309660442773</v>
      </c>
      <c r="AA110" s="5">
        <f t="shared" si="144"/>
        <v>1.4755017414344733</v>
      </c>
      <c r="AB110" s="5">
        <f t="shared" si="145"/>
        <v>51</v>
      </c>
    </row>
    <row r="111" spans="22:28" x14ac:dyDescent="0.25">
      <c r="Z111" s="5">
        <f t="shared" si="143"/>
        <v>1.0146279077399989</v>
      </c>
      <c r="AA111" s="5">
        <f t="shared" si="144"/>
        <v>1.4898972212661112</v>
      </c>
      <c r="AB111" s="5">
        <f t="shared" si="145"/>
        <v>52</v>
      </c>
    </row>
    <row r="112" spans="22:28" x14ac:dyDescent="0.25">
      <c r="Z112" s="5">
        <f t="shared" si="143"/>
        <v>1.4932666263731793</v>
      </c>
      <c r="AA112" s="5">
        <f t="shared" si="144"/>
        <v>2.5472785136235441</v>
      </c>
      <c r="AB112" s="5">
        <f t="shared" ref="AB112:AB125" si="146">AB111+100</f>
        <v>152</v>
      </c>
    </row>
    <row r="113" spans="26:28" x14ac:dyDescent="0.25">
      <c r="Z113" s="5">
        <f t="shared" si="143"/>
        <v>1.7328925869618987</v>
      </c>
      <c r="AA113" s="5">
        <f t="shared" si="144"/>
        <v>3.2798569971875091</v>
      </c>
      <c r="AB113" s="5">
        <f t="shared" si="146"/>
        <v>252</v>
      </c>
    </row>
    <row r="114" spans="26:28" x14ac:dyDescent="0.25">
      <c r="Z114" s="5">
        <f t="shared" si="143"/>
        <v>1.854546758550311</v>
      </c>
      <c r="AA114" s="5">
        <f t="shared" si="144"/>
        <v>3.8763766610110992</v>
      </c>
      <c r="AB114" s="5">
        <f t="shared" si="146"/>
        <v>352</v>
      </c>
    </row>
    <row r="115" spans="26:28" x14ac:dyDescent="0.25">
      <c r="Z115" s="5">
        <f t="shared" si="143"/>
        <v>1.9163090098246884</v>
      </c>
      <c r="AA115" s="5">
        <f t="shared" si="144"/>
        <v>4.3926222366672105</v>
      </c>
      <c r="AB115" s="5">
        <f t="shared" si="146"/>
        <v>452</v>
      </c>
    </row>
    <row r="116" spans="26:28" x14ac:dyDescent="0.25">
      <c r="Z116" s="5">
        <f t="shared" si="143"/>
        <v>1.9476649069993008</v>
      </c>
      <c r="AA116" s="5">
        <f t="shared" si="144"/>
        <v>4.8542727787069131</v>
      </c>
      <c r="AB116" s="5">
        <f t="shared" si="146"/>
        <v>552</v>
      </c>
    </row>
    <row r="117" spans="26:28" x14ac:dyDescent="0.25">
      <c r="Z117" s="5">
        <f t="shared" si="143"/>
        <v>1.963583890963448</v>
      </c>
      <c r="AA117" s="5">
        <f t="shared" si="144"/>
        <v>5.2756798904147537</v>
      </c>
      <c r="AB117" s="5">
        <f t="shared" si="146"/>
        <v>652</v>
      </c>
    </row>
    <row r="118" spans="26:28" x14ac:dyDescent="0.25">
      <c r="Z118" s="5">
        <f t="shared" si="143"/>
        <v>1.9716657534928341</v>
      </c>
      <c r="AA118" s="5">
        <f t="shared" si="144"/>
        <v>5.6658302482653253</v>
      </c>
      <c r="AB118" s="5">
        <f t="shared" si="146"/>
        <v>752</v>
      </c>
    </row>
    <row r="119" spans="26:28" x14ac:dyDescent="0.25">
      <c r="Z119" s="5">
        <f t="shared" si="143"/>
        <v>1.9757688107037088</v>
      </c>
      <c r="AA119" s="5">
        <f t="shared" si="144"/>
        <v>6.0307931898043075</v>
      </c>
      <c r="AB119" s="5">
        <f t="shared" si="146"/>
        <v>852</v>
      </c>
    </row>
    <row r="120" spans="26:28" x14ac:dyDescent="0.25">
      <c r="Z120" s="5">
        <f t="shared" si="143"/>
        <v>1.9778518798495275</v>
      </c>
      <c r="AA120" s="5">
        <f t="shared" si="144"/>
        <v>6.3748961241907081</v>
      </c>
      <c r="AB120" s="5">
        <f t="shared" si="146"/>
        <v>952</v>
      </c>
    </row>
    <row r="121" spans="26:28" x14ac:dyDescent="0.25">
      <c r="Z121" s="5">
        <f t="shared" si="143"/>
        <v>1.9789094271473717</v>
      </c>
      <c r="AA121" s="5">
        <f t="shared" si="144"/>
        <v>6.7013531984408496</v>
      </c>
      <c r="AB121" s="5">
        <f t="shared" si="146"/>
        <v>1052</v>
      </c>
    </row>
    <row r="122" spans="26:28" x14ac:dyDescent="0.25">
      <c r="Z122" s="5">
        <f t="shared" si="143"/>
        <v>1.9794463302499032</v>
      </c>
      <c r="AA122" s="5">
        <f t="shared" si="144"/>
        <v>7.0126292349079087</v>
      </c>
      <c r="AB122" s="5">
        <f t="shared" si="146"/>
        <v>1152</v>
      </c>
    </row>
    <row r="123" spans="26:28" x14ac:dyDescent="0.25">
      <c r="Z123" s="5">
        <f t="shared" si="143"/>
        <v>1.9797189090197567</v>
      </c>
      <c r="AA123" s="5">
        <f t="shared" si="144"/>
        <v>7.3106636417165838</v>
      </c>
      <c r="AB123" s="5">
        <f t="shared" si="146"/>
        <v>1252</v>
      </c>
    </row>
    <row r="124" spans="26:28" x14ac:dyDescent="0.25">
      <c r="Z124" s="5">
        <f t="shared" ref="Z124:Z125" si="147">$X$69*(1-($X$66/($X$66+$X$65))*EXP(-$X$65*AB124)-($X$65/($X$65+$X$66))*(8/(PI()^2))*EXP(-($X$67*AB124*3.14^2)/$X$68^2))</f>
        <v>1.9798572937402479</v>
      </c>
      <c r="AA124" s="5">
        <f t="shared" ref="AA124:AA125" si="148">SQRT(AB124)/$AA$58</f>
        <v>7.597015004483568</v>
      </c>
      <c r="AB124" s="5">
        <f t="shared" si="146"/>
        <v>1352</v>
      </c>
    </row>
    <row r="125" spans="26:28" x14ac:dyDescent="0.25">
      <c r="Z125" s="5">
        <f t="shared" si="147"/>
        <v>1.9799275498752937</v>
      </c>
      <c r="AA125" s="5">
        <f t="shared" si="148"/>
        <v>7.8729582162221696</v>
      </c>
      <c r="AB125" s="5">
        <f t="shared" si="146"/>
        <v>1452</v>
      </c>
    </row>
  </sheetData>
  <sortState ref="AC57:AE86">
    <sortCondition ref="AC57:AC86"/>
  </sortState>
  <mergeCells count="11">
    <mergeCell ref="A38:A39"/>
    <mergeCell ref="A23:A24"/>
    <mergeCell ref="A22:B22"/>
    <mergeCell ref="A37:W37"/>
    <mergeCell ref="AD37:AV37"/>
    <mergeCell ref="A13:A14"/>
    <mergeCell ref="A2:A3"/>
    <mergeCell ref="A12:W12"/>
    <mergeCell ref="A1:W1"/>
    <mergeCell ref="AD12:AZ12"/>
    <mergeCell ref="AD1:AZ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samples</vt:lpstr>
    </vt:vector>
  </TitlesOfParts>
  <Company>NIST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Krishnamurthy, Ajay</dc:creator>
  <cp:lastModifiedBy>Krishnamurthy, Ajay</cp:lastModifiedBy>
  <dcterms:created xsi:type="dcterms:W3CDTF">2015-10-09T16:04:46Z</dcterms:created>
  <dcterms:modified xsi:type="dcterms:W3CDTF">2016-12-05T18:59:00Z</dcterms:modified>
</cp:coreProperties>
</file>